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40" tabRatio="599" firstSheet="22" activeTab="27"/>
  </bookViews>
  <sheets>
    <sheet name="kiemelt ei" sheetId="1" r:id="rId1"/>
    <sheet name="1.sz.m. Össz_Kiad." sheetId="2" r:id="rId2"/>
    <sheet name="2.sz. m.Össz_Bev." sheetId="3" r:id="rId3"/>
    <sheet name="3.sz.m. összesített" sheetId="4" r:id="rId4"/>
    <sheet name="4.sz. m. Önk. beruh" sheetId="5" r:id="rId5"/>
    <sheet name="5.sz. m. Önk.tám." sheetId="6" r:id="rId6"/>
    <sheet name="6.b. sz. m. Önk.Hitel" sheetId="7" r:id="rId7"/>
    <sheet name="7. sz. m. Int.Fin." sheetId="8" r:id="rId8"/>
    <sheet name="8. sz. létszám" sheetId="9" r:id="rId9"/>
    <sheet name="9.sz. m. EU" sheetId="10" r:id="rId10"/>
    <sheet name="10. sz. m. tartalékok" sheetId="11" r:id="rId11"/>
    <sheet name="11. sz. Hiv.Kiad" sheetId="12" r:id="rId12"/>
    <sheet name="12. sz. m. Hiv.Bev." sheetId="13" r:id="rId13"/>
    <sheet name="13. sz. m. Hiv.Mérleg" sheetId="14" r:id="rId14"/>
    <sheet name="14. sz. Hiv.Tám." sheetId="15" r:id="rId15"/>
    <sheet name="15. sz. Óvoda Kiad." sheetId="16" r:id="rId16"/>
    <sheet name="16. sz. Óvoda Bev." sheetId="17" r:id="rId17"/>
    <sheet name="17. sz. m. Óvoda mérleg" sheetId="18" r:id="rId18"/>
    <sheet name="18.sz. m. Önk.Kiad" sheetId="19" r:id="rId19"/>
    <sheet name="19. sz. m. Önk.tám." sheetId="20" r:id="rId20"/>
    <sheet name="20. sz. m. Önk. Mérleg" sheetId="21" r:id="rId21"/>
    <sheet name="21. sz. m. Önk.Bev." sheetId="22" r:id="rId22"/>
    <sheet name="22. sz. m. Önk.Adó és közha.bev" sheetId="23" r:id="rId23"/>
    <sheet name="23. sz. Önk. tám. bev." sheetId="24" r:id="rId24"/>
    <sheet name="24. sz. Önk.Fin.Be-Ki" sheetId="25" r:id="rId25"/>
    <sheet name="26. sz. melléklet" sheetId="26" r:id="rId26"/>
    <sheet name="GÖRDÜLŐ" sheetId="27" r:id="rId27"/>
    <sheet name="Munka1" sheetId="28" r:id="rId28"/>
    <sheet name="Munka2" sheetId="29" r:id="rId29"/>
  </sheets>
  <definedNames>
    <definedName name="_xlnm.Print_Area" localSheetId="1">'1.sz.m. Össz_Kiad.'!$A$1:$E$98</definedName>
    <definedName name="_xlnm.Print_Area" localSheetId="10">'10. sz. m. tartalékok'!$A$1:$H$21</definedName>
    <definedName name="_xlnm.Print_Area" localSheetId="11">'11. sz. Hiv.Kiad'!$A$1:$E$98</definedName>
    <definedName name="_xlnm.Print_Area" localSheetId="13">'13. sz. m. Hiv.Mérleg'!$A$1:$E$126</definedName>
    <definedName name="_xlnm.Print_Area" localSheetId="16">'16. sz. Óvoda Bev.'!$A$1:$E$79</definedName>
    <definedName name="_xlnm.Print_Area" localSheetId="18">'18.sz. m. Önk.Kiad'!$A$1:$E$98</definedName>
    <definedName name="_xlnm.Print_Area" localSheetId="19">'19. sz. m. Önk.tám.'!$A$1:$C$117</definedName>
    <definedName name="_xlnm.Print_Area" localSheetId="2">'2.sz. m.Össz_Bev.'!$A$1:$E$96</definedName>
    <definedName name="_xlnm.Print_Area" localSheetId="20">'20. sz. m. Önk. Mérleg'!$A$1:$E$154</definedName>
    <definedName name="_xlnm.Print_Area" localSheetId="21">'21. sz. m. Önk.Bev.'!$A$1:$E$97</definedName>
    <definedName name="_xlnm.Print_Area" localSheetId="23">'23. sz. Önk. tám. bev.'!$A$1:$C$116</definedName>
    <definedName name="_xlnm.Print_Area" localSheetId="24">'24. sz. Önk.Fin.Be-Ki'!$A$1:$D$70</definedName>
    <definedName name="_xlnm.Print_Area" localSheetId="25">'26. sz. melléklet'!$A$1:$J$34</definedName>
    <definedName name="_xlnm.Print_Area" localSheetId="3">'3.sz.m. összesített'!$A$1:$E$131</definedName>
    <definedName name="_xlnm.Print_Area" localSheetId="4">'4.sz. m. Önk. beruh'!$A$1:$D$39</definedName>
    <definedName name="_xlnm.Print_Area" localSheetId="5">'5.sz. m. Önk.tám.'!$A$1:$C$39</definedName>
    <definedName name="_xlnm.Print_Area" localSheetId="6">'6.b. sz. m. Önk.Hitel'!$A$1:$J$31</definedName>
    <definedName name="_xlnm.Print_Area" localSheetId="7">'7. sz. m. Int.Fin.'!$A$1:$E$20</definedName>
    <definedName name="_xlnm.Print_Area" localSheetId="8">'8. sz. létszám'!$A$1:$E$32</definedName>
    <definedName name="_xlnm.Print_Area" localSheetId="9">'9.sz. m. EU'!$A$1:$B$30</definedName>
    <definedName name="_xlnm.Print_Area" localSheetId="26">'GÖRDÜLŐ'!$A$2:$F$28</definedName>
    <definedName name="_xlnm.Print_Area" localSheetId="0">'kiemelt ei'!$A$1:$E$25</definedName>
    <definedName name="pr232" localSheetId="13">'13. sz. m. Hiv.Mérleg'!$A$16</definedName>
    <definedName name="pr232" localSheetId="20">'20. sz. m. Önk. Mérleg'!$A$16</definedName>
    <definedName name="pr232" localSheetId="25">'26. sz. melléklet'!$A$10</definedName>
    <definedName name="pr232" localSheetId="3">'3.sz.m. összesített'!#REF!</definedName>
    <definedName name="pr232" localSheetId="26">'GÖRDÜLŐ'!#REF!</definedName>
    <definedName name="pr233" localSheetId="13">'13. sz. m. Hiv.Mérleg'!$A$17</definedName>
    <definedName name="pr233" localSheetId="20">'20. sz. m. Önk. Mérleg'!$A$17</definedName>
    <definedName name="pr233" localSheetId="25">'26. sz. melléklet'!$A$15</definedName>
    <definedName name="pr233" localSheetId="3">'3.sz.m. összesített'!#REF!</definedName>
    <definedName name="pr233" localSheetId="26">'GÖRDÜLŐ'!#REF!</definedName>
    <definedName name="pr234" localSheetId="13">'13. sz. m. Hiv.Mérleg'!$A$18</definedName>
    <definedName name="pr234" localSheetId="20">'20. sz. m. Önk. Mérleg'!$A$18</definedName>
    <definedName name="pr234" localSheetId="25">'26. sz. melléklet'!$A$23</definedName>
    <definedName name="pr234" localSheetId="3">'3.sz.m. összesített'!#REF!</definedName>
    <definedName name="pr234" localSheetId="26">'GÖRDÜLŐ'!#REF!</definedName>
    <definedName name="pr235" localSheetId="13">'13. sz. m. Hiv.Mérleg'!$A$19</definedName>
    <definedName name="pr235" localSheetId="20">'20. sz. m. Önk. Mérleg'!$A$19</definedName>
    <definedName name="pr235" localSheetId="25">'26. sz. melléklet'!$A$28</definedName>
    <definedName name="pr235" localSheetId="3">'3.sz.m. összesített'!#REF!</definedName>
    <definedName name="pr235" localSheetId="26">'GÖRDÜLŐ'!#REF!</definedName>
    <definedName name="pr236" localSheetId="13">'13. sz. m. Hiv.Mérleg'!$A$20</definedName>
    <definedName name="pr236" localSheetId="20">'20. sz. m. Önk. Mérleg'!$A$20</definedName>
    <definedName name="pr236" localSheetId="25">'26. sz. melléklet'!$A$33</definedName>
    <definedName name="pr236" localSheetId="3">'3.sz.m. összesített'!#REF!</definedName>
    <definedName name="pr236" localSheetId="26">'GÖRDÜLŐ'!#REF!</definedName>
    <definedName name="pr312" localSheetId="13">'13. sz. m. Hiv.Mérleg'!$A$7</definedName>
    <definedName name="pr312" localSheetId="20">'20. sz. m. Önk. Mérleg'!$A$7</definedName>
    <definedName name="pr312" localSheetId="25">'26. sz. melléklet'!#REF!</definedName>
    <definedName name="pr312" localSheetId="3">'3.sz.m. összesített'!#REF!</definedName>
    <definedName name="pr312" localSheetId="26">'GÖRDÜLŐ'!#REF!</definedName>
    <definedName name="pr313" localSheetId="13">'13. sz. m. Hiv.Mérleg'!$A$8</definedName>
    <definedName name="pr313" localSheetId="20">'20. sz. m. Önk. Mérleg'!$A$8</definedName>
    <definedName name="pr313" localSheetId="25">'26. sz. melléklet'!#REF!</definedName>
    <definedName name="pr313" localSheetId="3">'3.sz.m. összesített'!#REF!</definedName>
    <definedName name="pr313" localSheetId="26">'GÖRDÜLŐ'!#REF!</definedName>
    <definedName name="pr314" localSheetId="13">'13. sz. m. Hiv.Mérleg'!$A$9</definedName>
    <definedName name="pr314" localSheetId="20">'20. sz. m. Önk. Mérleg'!$A$9</definedName>
    <definedName name="pr314" localSheetId="25">'26. sz. melléklet'!$A$2</definedName>
    <definedName name="pr314" localSheetId="3">'3.sz.m. összesített'!#REF!</definedName>
    <definedName name="pr314" localSheetId="26">'GÖRDÜLŐ'!#REF!</definedName>
    <definedName name="pr315" localSheetId="13">'13. sz. m. Hiv.Mérleg'!$A$10</definedName>
    <definedName name="pr315" localSheetId="20">'20. sz. m. Önk. Mérleg'!$A$10</definedName>
    <definedName name="pr315" localSheetId="25">'26. sz. melléklet'!#REF!</definedName>
    <definedName name="pr315" localSheetId="3">'3.sz.m. összesített'!#REF!</definedName>
    <definedName name="pr315" localSheetId="26">'GÖRDÜLŐ'!#REF!</definedName>
    <definedName name="pr347" localSheetId="26">'GÖRDÜLŐ'!#REF!</definedName>
    <definedName name="pr348" localSheetId="26">'GÖRDÜLŐ'!#REF!</definedName>
    <definedName name="pr349" localSheetId="26">'GÖRDÜLŐ'!#REF!</definedName>
    <definedName name="pr395" localSheetId="26">'GÖRDÜLŐ'!$A$32</definedName>
    <definedName name="pr396" localSheetId="26">'GÖRDÜLŐ'!$A$33</definedName>
    <definedName name="pr397" localSheetId="26">'GÖRDÜLŐ'!$A$34</definedName>
  </definedNames>
  <calcPr fullCalcOnLoad="1"/>
</workbook>
</file>

<file path=xl/sharedStrings.xml><?xml version="1.0" encoding="utf-8"?>
<sst xmlns="http://schemas.openxmlformats.org/spreadsheetml/2006/main" count="3590" uniqueCount="738">
  <si>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</si>
  <si>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</si>
  <si>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</si>
  <si>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</si>
  <si>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</si>
  <si>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</si>
  <si>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</si>
  <si>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</si>
  <si>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</si>
  <si>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</si>
  <si>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</si>
  <si>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</si>
  <si>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</si>
  <si>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</si>
  <si>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</si>
  <si>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</si>
  <si>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</si>
  <si>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</si>
  <si>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</si>
  <si>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</si>
  <si>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</si>
  <si>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</si>
  <si>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</si>
  <si>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</si>
  <si>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</si>
  <si>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</si>
  <si>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</si>
  <si>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</si>
  <si>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</si>
  <si>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</si>
  <si>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</si>
  <si>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</si>
  <si>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</si>
  <si>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</si>
  <si>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</si>
  <si>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</si>
  <si>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</si>
  <si>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</si>
  <si>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</si>
  <si>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</si>
  <si>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</si>
  <si>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</si>
  <si>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</si>
  <si>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</si>
  <si>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</si>
  <si>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</si>
  <si>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</si>
  <si>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</si>
  <si>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</si>
  <si>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</si>
  <si>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</si>
  <si>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</si>
  <si>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</si>
  <si>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</si>
  <si>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</si>
  <si>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</si>
  <si>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</si>
  <si>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</si>
  <si>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</si>
  <si>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</si>
  <si>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</si>
  <si>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</si>
  <si>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</si>
  <si>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</si>
  <si>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</si>
  <si>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</si>
  <si>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</si>
  <si>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</si>
  <si>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</si>
  <si>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</si>
  <si>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</si>
  <si>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</si>
  <si>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</si>
  <si>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</si>
  <si>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</si>
  <si>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</si>
  <si>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</si>
  <si>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</si>
  <si>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</si>
  <si>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</si>
  <si>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</si>
  <si>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</si>
  <si>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</si>
  <si>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</si>
  <si>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</si>
  <si>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</si>
  <si>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</si>
  <si>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</si>
  <si>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</si>
  <si>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</si>
  <si>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</si>
  <si>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</si>
  <si>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</si>
  <si>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</si>
  <si>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</si>
  <si>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</si>
  <si>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</si>
  <si>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</si>
  <si>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</si>
  <si>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</si>
  <si>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</si>
  <si>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</si>
  <si>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</si>
  <si>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</si>
  <si>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</si>
  <si>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</si>
  <si>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</si>
  <si>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</si>
  <si>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</si>
  <si>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</si>
  <si>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</si>
  <si>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</si>
  <si>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</si>
  <si>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</si>
  <si>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</si>
  <si>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</si>
  <si>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</si>
  <si>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</si>
  <si>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</si>
  <si>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</si>
  <si>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</si>
  <si>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</si>
  <si>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</si>
  <si>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</si>
  <si>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</si>
  <si>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</si>
  <si>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</si>
  <si>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</si>
  <si>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</si>
  <si>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</si>
  <si>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</si>
  <si>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</si>
  <si>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</si>
  <si>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</si>
  <si>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</si>
  <si>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</si>
  <si>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</si>
  <si>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</si>
  <si>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</si>
  <si>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</si>
  <si>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</si>
  <si>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</si>
  <si>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</si>
  <si>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</si>
  <si>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</si>
  <si>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</si>
  <si>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</si>
  <si>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</si>
  <si>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</si>
  <si>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</si>
  <si>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</si>
  <si>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</si>
  <si>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</si>
  <si>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</si>
  <si>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</si>
  <si>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</si>
  <si>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</si>
  <si>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</si>
  <si>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</si>
  <si>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</si>
  <si>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</si>
  <si>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</si>
  <si>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</si>
  <si>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</si>
  <si>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</si>
  <si>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</si>
  <si>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</si>
  <si>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</si>
  <si>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</si>
  <si>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</si>
  <si>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</si>
  <si>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</si>
  <si>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</si>
  <si>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</si>
  <si>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</si>
  <si>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</si>
  <si>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</si>
  <si>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</si>
  <si>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</si>
  <si>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</si>
  <si>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</si>
  <si>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</si>
  <si>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</si>
  <si>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</si>
  <si>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</si>
  <si>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</si>
  <si>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</si>
  <si>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</si>
  <si>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</si>
  <si>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</si>
  <si>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</si>
  <si>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</si>
  <si>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</si>
  <si>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</si>
  <si>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</si>
  <si>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</si>
  <si>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</si>
  <si>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</si>
  <si>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</si>
  <si>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</si>
  <si>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</si>
  <si>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</si>
  <si>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</si>
  <si>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</si>
  <si>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</si>
  <si>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</si>
  <si>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</si>
  <si>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</si>
  <si>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</si>
  <si>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</si>
  <si>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</si>
  <si>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</si>
  <si>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</si>
  <si>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</si>
  <si>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</si>
  <si>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</si>
  <si>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</si>
  <si>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</si>
  <si>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</si>
  <si>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</si>
  <si>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</si>
  <si>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</si>
  <si>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</si>
  <si>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</si>
  <si>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</si>
  <si>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</si>
  <si>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</si>
  <si>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</si>
  <si>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</si>
  <si>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</si>
  <si>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</si>
  <si>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</si>
  <si>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</si>
  <si>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</si>
  <si>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</si>
  <si>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</si>
  <si>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</si>
  <si>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</si>
  <si>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</si>
  <si>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</si>
  <si>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</si>
  <si>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</si>
  <si>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</si>
  <si>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</si>
  <si>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</si>
  <si>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</si>
  <si>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</si>
  <si>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</si>
  <si>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</si>
  <si>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</si>
  <si>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</si>
  <si>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</si>
  <si>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</si>
  <si>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</si>
  <si>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</si>
  <si>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</si>
  <si>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</si>
  <si>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</si>
  <si>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</si>
  <si>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</si>
  <si>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</si>
  <si>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</si>
  <si>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</si>
  <si>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</si>
  <si>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</si>
  <si>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</si>
  <si>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</si>
  <si>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</si>
  <si>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</si>
  <si>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</si>
  <si>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</si>
  <si>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</si>
  <si>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</si>
  <si>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</si>
  <si>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</si>
  <si>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</si>
  <si>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</si>
  <si>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</si>
  <si>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</si>
  <si>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</si>
  <si>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</si>
  <si>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</si>
  <si>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</si>
  <si>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</si>
  <si>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</si>
  <si>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</si>
  <si>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</si>
  <si>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</si>
  <si>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</si>
  <si>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</si>
  <si>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</si>
  <si>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</si>
  <si>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</si>
  <si>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</si>
  <si>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</si>
  <si>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</si>
  <si>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</si>
  <si>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</si>
  <si>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</si>
  <si>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</si>
  <si>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</si>
  <si>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</si>
  <si>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</si>
  <si>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</si>
  <si>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</si>
  <si>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</si>
  <si>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</si>
  <si>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</si>
  <si>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</si>
  <si>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</si>
  <si>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</si>
  <si>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</si>
  <si>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</si>
  <si>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</si>
  <si>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</si>
  <si>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</si>
  <si>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</si>
  <si>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</si>
  <si>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</si>
  <si>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</si>
  <si>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</si>
  <si>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</si>
  <si>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</si>
  <si>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</si>
  <si>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</si>
  <si>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</si>
  <si>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</si>
  <si>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</si>
  <si>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</si>
  <si>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</si>
  <si>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</si>
  <si>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</si>
  <si>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</si>
  <si>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</si>
  <si>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</si>
  <si>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</si>
  <si>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</si>
  <si>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</si>
  <si>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</si>
  <si>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</si>
  <si>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</si>
  <si>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</si>
  <si>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</si>
  <si>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</si>
  <si>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</si>
  <si>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</si>
  <si>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</si>
  <si>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</si>
  <si>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</si>
  <si>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</si>
  <si>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</si>
  <si>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</si>
  <si>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</si>
  <si>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</si>
  <si>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</si>
  <si>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</si>
  <si>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</si>
  <si>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</si>
  <si>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</si>
  <si>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</si>
  <si>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</si>
  <si>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</si>
  <si>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</si>
  <si>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</si>
  <si>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</si>
  <si>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</si>
  <si>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</si>
  <si>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</si>
  <si>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</si>
  <si>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</si>
  <si>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</si>
  <si>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</si>
  <si>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</si>
  <si>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</si>
  <si>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</si>
  <si>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</si>
  <si>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</si>
  <si>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</si>
  <si>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</si>
  <si>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</si>
  <si>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</si>
  <si>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</si>
  <si>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</si>
  <si>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</si>
  <si>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</si>
  <si>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</si>
  <si>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</si>
  <si>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</si>
  <si>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</si>
  <si>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</si>
  <si>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</si>
  <si>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</si>
  <si>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</si>
  <si>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</si>
  <si>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</si>
  <si>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</si>
  <si>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</si>
  <si>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</si>
  <si>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</si>
  <si>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</si>
  <si>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</si>
  <si>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</si>
  <si>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</si>
  <si>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</si>
  <si>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</si>
  <si>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</si>
  <si>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</si>
  <si>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</si>
  <si>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</si>
  <si>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</si>
  <si>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</si>
  <si>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</si>
  <si>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</si>
  <si>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</si>
  <si>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</si>
  <si>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</si>
  <si>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</si>
  <si>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</si>
  <si>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</si>
  <si>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</si>
  <si>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</si>
  <si>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</si>
  <si>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</si>
  <si>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</si>
  <si>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</si>
  <si>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</si>
  <si>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</si>
  <si>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</si>
  <si>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</si>
  <si>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</si>
  <si>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</si>
  <si>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</si>
  <si>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</si>
  <si>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</si>
  <si>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</si>
  <si>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</si>
  <si>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</si>
  <si>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</si>
  <si>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</si>
  <si>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</si>
  <si>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</si>
  <si>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</si>
  <si>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</si>
  <si>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</si>
  <si>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</si>
  <si>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</si>
  <si>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</si>
  <si>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</si>
  <si>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</si>
  <si>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</si>
  <si>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</si>
  <si>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</si>
  <si>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</si>
  <si>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</si>
  <si>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</si>
  <si>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</si>
  <si>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</si>
  <si>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</si>
  <si>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</si>
  <si>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</si>
  <si>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</si>
  <si>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</si>
  <si>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</si>
  <si>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</si>
  <si>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</si>
  <si>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</si>
  <si>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</si>
  <si>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</si>
  <si>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</si>
  <si>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</si>
  <si>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</si>
  <si>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</si>
  <si>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</si>
  <si>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</si>
  <si>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</si>
  <si>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</si>
  <si>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</si>
  <si>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</si>
  <si>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</si>
  <si>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</si>
  <si>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</si>
  <si>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</si>
  <si>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</si>
  <si>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</si>
  <si>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</si>
  <si>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</si>
  <si>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</si>
  <si>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</si>
  <si>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</si>
  <si>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</si>
  <si>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</si>
  <si>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</si>
  <si>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</si>
  <si>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</si>
  <si>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</si>
  <si>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</si>
  <si>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</si>
  <si>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</si>
  <si>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</si>
  <si>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</si>
  <si>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</si>
  <si>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</si>
  <si>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</si>
  <si>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</si>
  <si>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</si>
  <si>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</si>
  <si>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</si>
  <si>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</si>
  <si>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</si>
  <si>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</si>
  <si>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</si>
  <si>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</si>
  <si>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</si>
  <si>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</si>
  <si>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</si>
  <si>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</si>
  <si>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</si>
  <si>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</si>
  <si>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</si>
  <si>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</si>
  <si>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</si>
  <si>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</si>
  <si>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</si>
  <si>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</si>
  <si>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</si>
  <si>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</si>
  <si>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</si>
  <si>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</si>
  <si>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</si>
  <si>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</si>
  <si>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</si>
  <si>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</si>
  <si>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</si>
  <si>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</si>
  <si>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</si>
  <si>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</si>
  <si>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</si>
  <si>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</si>
  <si>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</si>
  <si>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</si>
  <si>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</si>
  <si>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</si>
  <si>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</si>
  <si>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</si>
  <si>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</si>
  <si>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</si>
  <si>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</si>
  <si>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</si>
  <si>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</si>
  <si>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</si>
  <si>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</si>
  <si>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</si>
  <si>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</si>
  <si>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</si>
  <si>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</si>
  <si>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</si>
  <si>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</si>
  <si>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</si>
  <si>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</si>
  <si>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</si>
  <si>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</si>
  <si>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</si>
  <si>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</si>
  <si>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</si>
  <si>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</si>
  <si>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</si>
  <si>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</si>
  <si>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</si>
  <si>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</si>
  <si>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</si>
  <si>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</si>
  <si>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</si>
  <si>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</si>
  <si>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</si>
  <si>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</si>
  <si>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</si>
  <si>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</si>
  <si>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</si>
  <si>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</si>
  <si>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</si>
  <si>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</si>
  <si>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</si>
  <si>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</si>
  <si>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</si>
  <si>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</si>
  <si>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</si>
  <si>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</si>
  <si>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</si>
  <si>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</si>
  <si>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</si>
  <si>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</si>
  <si>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</si>
  <si>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</si>
  <si>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</si>
  <si>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</si>
  <si>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</si>
  <si>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</si>
  <si>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</si>
  <si>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</si>
  <si>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</si>
  <si>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</si>
  <si>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</si>
  <si>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</si>
  <si>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</si>
  <si>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</si>
  <si>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</si>
  <si>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</si>
  <si>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</si>
  <si>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</si>
  <si>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</si>
  <si>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</si>
  <si>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</si>
  <si>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</si>
  <si>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</si>
  <si>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</si>
  <si>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</si>
  <si>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</si>
  <si>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</si>
  <si>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</si>
  <si>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</si>
  <si>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</si>
  <si>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</si>
  <si>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</si>
  <si>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</si>
  <si>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</si>
  <si>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</si>
  <si>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</si>
  <si>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</si>
  <si>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</si>
  <si>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</si>
  <si>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</si>
  <si>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</si>
  <si>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</si>
  <si>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</si>
  <si>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</si>
  <si>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</si>
  <si>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</si>
  <si>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</si>
  <si>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</si>
  <si>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</si>
  <si>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Tahitótfalui Közös Önkormányzati Hivatal</t>
  </si>
  <si>
    <t>Tahitótfalui Óvoda</t>
  </si>
  <si>
    <t>Közös Önk. Hivatal</t>
  </si>
  <si>
    <t>Óvoda</t>
  </si>
  <si>
    <t>HIVATAL</t>
  </si>
  <si>
    <t>Óvoda ELŐIRÁNYZATAI</t>
  </si>
  <si>
    <t>HIVATAL ELŐIRÁNYZATAI</t>
  </si>
  <si>
    <t>ÓVODA ELŐIRÁNYZATAI</t>
  </si>
  <si>
    <t>Költségvetési engedélyezett létszámkeret (álláshely) (fő) Közös Önkormányzati Hivatal</t>
  </si>
  <si>
    <t>Költségvetési engedélyezett létszámkeret (álláshely) (fő) Óvoda</t>
  </si>
  <si>
    <t>Tulajdonosi bevételek (közterület foglalási díj)</t>
  </si>
  <si>
    <t>Fizetési kötelezettségek</t>
  </si>
  <si>
    <t>2017. évi előirányzat</t>
  </si>
  <si>
    <t>2018. évi előirányzat</t>
  </si>
  <si>
    <t>Saját bevételek</t>
  </si>
  <si>
    <t>B6-B7</t>
  </si>
  <si>
    <t>27. sz. melléklet</t>
  </si>
  <si>
    <t>B65</t>
  </si>
  <si>
    <t>2015. évi várható teljesítés</t>
  </si>
  <si>
    <t>B75</t>
  </si>
  <si>
    <t>Egyéb műk.célú tám.államházt.belül</t>
  </si>
  <si>
    <t xml:space="preserve"> </t>
  </si>
  <si>
    <t>ebből: pályázati önrész</t>
  </si>
  <si>
    <t>Céltartalék</t>
  </si>
  <si>
    <t>Egyéb műk .célú tám. Államh. Belül</t>
  </si>
  <si>
    <t>B411</t>
  </si>
  <si>
    <t>Önkormányzat</t>
  </si>
  <si>
    <t xml:space="preserve"> Hivatal</t>
  </si>
  <si>
    <t>Intézményekkel összesen</t>
  </si>
  <si>
    <t>Megbízási díjak</t>
  </si>
  <si>
    <t>K513</t>
  </si>
  <si>
    <t>K89</t>
  </si>
  <si>
    <t>2019. évi előirányzat</t>
  </si>
  <si>
    <t>Az egységes rovatrend szerint a kiemelt kiadási és bevételi jogcímek, ezer forintban</t>
  </si>
  <si>
    <r>
      <t>a)</t>
    </r>
    <r>
      <rPr>
        <sz val="12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</si>
  <si>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2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</si>
  <si>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2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</si>
  <si>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2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</si>
  <si>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</si>
  <si>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2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</si>
  <si>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2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</si>
  <si>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r>
      <t>1. a helyi adóból származó bevéte</t>
    </r>
    <r>
      <rPr>
        <b/>
        <sz val="12"/>
        <color indexed="8"/>
        <rFont val="Times New Roman"/>
        <family val="1"/>
      </rPr>
      <t>l, B34; B351; B355; kivéve Gépjárműadó</t>
    </r>
  </si>
  <si>
    <t>Ingatlanok beszerzése, létesítése (Konyha-étkező építése)</t>
  </si>
  <si>
    <t>B51;B52</t>
  </si>
  <si>
    <t>B355;B36</t>
  </si>
  <si>
    <t>Tahitótfalu Község Önkormányzata -  2017. évi költségvetése</t>
  </si>
  <si>
    <t>Tahitótfalu Község Önkormányzata  2017. évi költségvetése</t>
  </si>
  <si>
    <t xml:space="preserve"> Óvodák és Konyha</t>
  </si>
  <si>
    <t>Házas patak vis maior önerő</t>
  </si>
  <si>
    <t>Tompa m. önerő</t>
  </si>
  <si>
    <t>Orvosi rendelő</t>
  </si>
  <si>
    <t>Mátyás kir. Önerő</t>
  </si>
  <si>
    <t>Mátyás kir partfal</t>
  </si>
  <si>
    <t>egészségház</t>
  </si>
  <si>
    <t>ifjúsági tábor</t>
  </si>
  <si>
    <t>petőfi s u útburk</t>
  </si>
  <si>
    <t>Felső villasor</t>
  </si>
  <si>
    <t>Tahitótfalu Község Önkormányzata 2017. évi költségvetése</t>
  </si>
  <si>
    <t>Tahitótfalui Óvodák 2017. évi költségvetése</t>
  </si>
  <si>
    <t>2020. évi előirányzat</t>
  </si>
  <si>
    <t>Középtávú tervezés - Tahitótfalu Község Önkormányzata  2017. évi költségvetése</t>
  </si>
  <si>
    <t>saját bevételek 2018</t>
  </si>
  <si>
    <t>saját bevételek 2019</t>
  </si>
  <si>
    <t>saját bevételek 2020</t>
  </si>
  <si>
    <t>Tahitótfalui Közös Önkormányzati Hivatal 2017. évi költségvetése</t>
  </si>
  <si>
    <t>2015. évi teljesítés</t>
  </si>
  <si>
    <t>2016. évi várható teljesítés</t>
  </si>
  <si>
    <t>2017 évi eredeti ei.</t>
  </si>
  <si>
    <t>2015.</t>
  </si>
  <si>
    <t>2016 évi telj.</t>
  </si>
  <si>
    <t>A helyi önkormányzat költségvetési mérlege közgazdasági tagolásban (Ft)</t>
  </si>
  <si>
    <t>Irányító szervi támogatások folyósítása ( Ft)</t>
  </si>
  <si>
    <t>Tahitótfalu Község Önkormányzata 2017.évi költségvetése</t>
  </si>
  <si>
    <t>2015. évi  teljesítés</t>
  </si>
  <si>
    <t>2017. évi eredeti ei.</t>
  </si>
  <si>
    <t>2016 évi telj</t>
  </si>
  <si>
    <t>Kiadások (Ft)</t>
  </si>
  <si>
    <t>Bevételek (Ft)</t>
  </si>
  <si>
    <t>Beruházások és felújítások (Ft)</t>
  </si>
  <si>
    <t>Lakosságnak juttatott támogatások, szociális, rászorultsági jellegű ellátások (Ft)</t>
  </si>
  <si>
    <t>a költségvetési év azon fejlesztési céljai, amelyek megvalósításához a Stabilitási tv. 3. § (1) bekezdése szerinti adósságot keletkeztető ügylet megkötése válik vagy válhat szükségessé (Ft)</t>
  </si>
  <si>
    <t>Helyi adó és egyéb közhatalmi bevételek (Ft)</t>
  </si>
  <si>
    <t>2016. évi  teljesítés</t>
  </si>
  <si>
    <t>2017. eredeti ei.</t>
  </si>
  <si>
    <t>Egyéb felújítások</t>
  </si>
  <si>
    <t>Közvilágítási feladatok</t>
  </si>
  <si>
    <t>2017 évi előirányzat</t>
  </si>
  <si>
    <t>Támogatások, kölcsönök nyújtása és törlesztése (Ft)</t>
  </si>
  <si>
    <t>2015. évi   teljesítés</t>
  </si>
  <si>
    <t>2016. évi teljesítés</t>
  </si>
  <si>
    <t>2016 évi teljesítés</t>
  </si>
  <si>
    <t>2015. év teljesítés (E Ft)</t>
  </si>
  <si>
    <t>biztosító által fizetett kártérítés</t>
  </si>
  <si>
    <t>Támogatások, kölcsönök bevételei (Ft)</t>
  </si>
  <si>
    <t>A költségvetési hiány külső finanszírozására vagy a költségvetési többlet felhasználására szolgáló finanszírozási bevételek és kiadások működési és felhalmozási cél szerinti tagolásban (Ft)</t>
  </si>
  <si>
    <t>Az európai uniós forrásból finanszírozott támogatással megvalósuló programok, projektek kiadásai, bevételei, valamint a helyi önkormányzat ilyen projektekhez történő hozzájárulásai (Ft)</t>
  </si>
  <si>
    <t>Általános- és céltartalékok (Ft)</t>
  </si>
  <si>
    <t>A közvetett támogatások (Ft)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</si>
</sst>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0\ _F_t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30"/>
      <name val="Times New Roman"/>
      <family val="1"/>
    </font>
    <font>
      <i/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1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6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1" fillId="0" borderId="0" applyFont="0" applyFill="0" applyBorder="0" applyAlignment="0" applyProtection="0"/>
  </cellStyleXfs>
  <cellXfs count="358">
    <xf numFmtId="0" fontId="0" fillId="0" borderId="0" xfId="0" applyFont="1" applyAlignment="1">
      <alignment/>
    </xf>
    <xf numFmtId="3" fontId="46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left" vertical="center"/>
    </xf>
    <xf numFmtId="3" fontId="46" fillId="0" borderId="10" xfId="0" applyNumberFormat="1" applyFont="1" applyFill="1" applyBorder="1" applyAlignment="1">
      <alignment horizontal="left" vertical="center"/>
    </xf>
    <xf numFmtId="3" fontId="46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left" vertical="center" wrapText="1"/>
    </xf>
    <xf numFmtId="3" fontId="49" fillId="0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/>
    </xf>
    <xf numFmtId="3" fontId="73" fillId="0" borderId="0" xfId="0" applyNumberFormat="1" applyFont="1" applyFill="1" applyAlignment="1">
      <alignment horizontal="center" wrapText="1"/>
    </xf>
    <xf numFmtId="3" fontId="50" fillId="0" borderId="0" xfId="0" applyNumberFormat="1" applyFont="1" applyFill="1" applyAlignment="1">
      <alignment horizontal="center" wrapText="1"/>
    </xf>
    <xf numFmtId="3" fontId="73" fillId="0" borderId="0" xfId="0" applyNumberFormat="1" applyFont="1" applyFill="1" applyAlignment="1">
      <alignment/>
    </xf>
    <xf numFmtId="3" fontId="46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7" fillId="0" borderId="10" xfId="0" applyNumberFormat="1" applyFont="1" applyFill="1" applyBorder="1" applyAlignment="1">
      <alignment wrapText="1"/>
    </xf>
    <xf numFmtId="3" fontId="47" fillId="0" borderId="0" xfId="0" applyNumberFormat="1" applyFont="1" applyFill="1" applyAlignment="1">
      <alignment/>
    </xf>
    <xf numFmtId="3" fontId="48" fillId="32" borderId="0" xfId="0" applyNumberFormat="1" applyFont="1" applyFill="1" applyBorder="1" applyAlignment="1">
      <alignment/>
    </xf>
    <xf numFmtId="3" fontId="51" fillId="32" borderId="0" xfId="0" applyNumberFormat="1" applyFont="1" applyFill="1" applyBorder="1" applyAlignment="1">
      <alignment horizontal="left" vertical="center"/>
    </xf>
    <xf numFmtId="3" fontId="48" fillId="32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52" fillId="32" borderId="0" xfId="0" applyNumberFormat="1" applyFont="1" applyFill="1" applyBorder="1" applyAlignment="1">
      <alignment horizontal="left" vertical="center"/>
    </xf>
    <xf numFmtId="3" fontId="49" fillId="32" borderId="0" xfId="0" applyNumberFormat="1" applyFont="1" applyFill="1" applyBorder="1" applyAlignment="1">
      <alignment vertical="center"/>
    </xf>
    <xf numFmtId="3" fontId="49" fillId="32" borderId="0" xfId="0" applyNumberFormat="1" applyFont="1" applyFill="1" applyBorder="1" applyAlignment="1">
      <alignment/>
    </xf>
    <xf numFmtId="3" fontId="51" fillId="32" borderId="0" xfId="0" applyNumberFormat="1" applyFont="1" applyFill="1" applyBorder="1" applyAlignment="1">
      <alignment horizontal="left" vertical="center" wrapText="1"/>
    </xf>
    <xf numFmtId="3" fontId="52" fillId="32" borderId="0" xfId="0" applyNumberFormat="1" applyFont="1" applyFill="1" applyBorder="1" applyAlignment="1">
      <alignment horizontal="left" vertical="center" wrapText="1"/>
    </xf>
    <xf numFmtId="3" fontId="74" fillId="0" borderId="0" xfId="0" applyNumberFormat="1" applyFont="1" applyFill="1" applyAlignment="1">
      <alignment/>
    </xf>
    <xf numFmtId="0" fontId="7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NumberFormat="1" applyFont="1" applyAlignment="1">
      <alignment wrapText="1"/>
    </xf>
    <xf numFmtId="0" fontId="76" fillId="0" borderId="0" xfId="0" applyNumberFormat="1" applyFont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76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33" borderId="11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0" fontId="76" fillId="34" borderId="11" xfId="0" applyNumberFormat="1" applyFont="1" applyFill="1" applyBorder="1" applyAlignment="1">
      <alignment wrapText="1"/>
    </xf>
    <xf numFmtId="0" fontId="5" fillId="34" borderId="10" xfId="0" applyNumberFormat="1" applyFont="1" applyFill="1" applyBorder="1" applyAlignment="1">
      <alignment wrapText="1"/>
    </xf>
    <xf numFmtId="0" fontId="5" fillId="34" borderId="12" xfId="0" applyNumberFormat="1" applyFont="1" applyFill="1" applyBorder="1" applyAlignment="1">
      <alignment wrapText="1"/>
    </xf>
    <xf numFmtId="3" fontId="7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left" vertical="center" wrapText="1"/>
    </xf>
    <xf numFmtId="3" fontId="77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left" vertical="center" wrapText="1"/>
    </xf>
    <xf numFmtId="3" fontId="78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left" vertical="center" wrapText="1"/>
    </xf>
    <xf numFmtId="3" fontId="77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78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3" fontId="77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left" vertical="center"/>
    </xf>
    <xf numFmtId="3" fontId="1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left" vertical="center"/>
    </xf>
    <xf numFmtId="0" fontId="77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75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76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75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3" fontId="75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3" fontId="6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78" fillId="0" borderId="0" xfId="0" applyNumberFormat="1" applyFont="1" applyAlignment="1">
      <alignment/>
    </xf>
    <xf numFmtId="3" fontId="76" fillId="0" borderId="0" xfId="0" applyNumberFormat="1" applyFont="1" applyAlignment="1">
      <alignment/>
    </xf>
    <xf numFmtId="3" fontId="7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3" fontId="10" fillId="35" borderId="10" xfId="0" applyNumberFormat="1" applyFont="1" applyFill="1" applyBorder="1" applyAlignment="1">
      <alignment horizontal="left" vertical="center" wrapText="1"/>
    </xf>
    <xf numFmtId="3" fontId="17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 vertical="center"/>
    </xf>
    <xf numFmtId="3" fontId="5" fillId="10" borderId="10" xfId="0" applyNumberFormat="1" applyFont="1" applyFill="1" applyBorder="1" applyAlignment="1">
      <alignment horizontal="left" vertical="center"/>
    </xf>
    <xf numFmtId="3" fontId="5" fillId="10" borderId="10" xfId="0" applyNumberFormat="1" applyFont="1" applyFill="1" applyBorder="1" applyAlignment="1">
      <alignment vertical="center"/>
    </xf>
    <xf numFmtId="3" fontId="9" fillId="10" borderId="10" xfId="0" applyNumberFormat="1" applyFont="1" applyFill="1" applyBorder="1" applyAlignment="1">
      <alignment horizontal="left" vertical="center"/>
    </xf>
    <xf numFmtId="3" fontId="5" fillId="10" borderId="10" xfId="0" applyNumberFormat="1" applyFont="1" applyFill="1" applyBorder="1" applyAlignment="1">
      <alignment horizontal="left" vertical="center" wrapText="1"/>
    </xf>
    <xf numFmtId="3" fontId="5" fillId="37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 horizontal="left" vertical="center"/>
    </xf>
    <xf numFmtId="3" fontId="9" fillId="10" borderId="10" xfId="0" applyNumberFormat="1" applyFont="1" applyFill="1" applyBorder="1" applyAlignment="1">
      <alignment horizontal="left" vertical="center" wrapText="1"/>
    </xf>
    <xf numFmtId="3" fontId="5" fillId="5" borderId="10" xfId="0" applyNumberFormat="1" applyFont="1" applyFill="1" applyBorder="1" applyAlignment="1">
      <alignment/>
    </xf>
    <xf numFmtId="3" fontId="5" fillId="5" borderId="10" xfId="0" applyNumberFormat="1" applyFont="1" applyFill="1" applyBorder="1" applyAlignment="1">
      <alignment horizontal="left" vertical="center"/>
    </xf>
    <xf numFmtId="3" fontId="77" fillId="32" borderId="0" xfId="0" applyNumberFormat="1" applyFont="1" applyFill="1" applyAlignment="1">
      <alignment/>
    </xf>
    <xf numFmtId="3" fontId="75" fillId="32" borderId="0" xfId="0" applyNumberFormat="1" applyFont="1" applyFill="1" applyAlignment="1">
      <alignment/>
    </xf>
    <xf numFmtId="3" fontId="5" fillId="32" borderId="10" xfId="0" applyNumberFormat="1" applyFont="1" applyFill="1" applyBorder="1" applyAlignment="1">
      <alignment horizontal="left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wrapText="1"/>
    </xf>
    <xf numFmtId="3" fontId="5" fillId="32" borderId="10" xfId="0" applyNumberFormat="1" applyFont="1" applyFill="1" applyBorder="1" applyAlignment="1">
      <alignment wrapText="1"/>
    </xf>
    <xf numFmtId="3" fontId="75" fillId="32" borderId="10" xfId="0" applyNumberFormat="1" applyFont="1" applyFill="1" applyBorder="1" applyAlignment="1">
      <alignment horizontal="left"/>
    </xf>
    <xf numFmtId="3" fontId="75" fillId="32" borderId="1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 horizontal="left" vertical="center" wrapText="1"/>
    </xf>
    <xf numFmtId="3" fontId="7" fillId="32" borderId="10" xfId="0" applyNumberFormat="1" applyFont="1" applyFill="1" applyBorder="1" applyAlignment="1">
      <alignment horizontal="left" vertical="center"/>
    </xf>
    <xf numFmtId="3" fontId="76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left" vertical="center" wrapText="1"/>
    </xf>
    <xf numFmtId="3" fontId="5" fillId="32" borderId="0" xfId="0" applyNumberFormat="1" applyFont="1" applyFill="1" applyBorder="1" applyAlignment="1">
      <alignment horizontal="left"/>
    </xf>
    <xf numFmtId="3" fontId="5" fillId="32" borderId="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 horizontal="left"/>
    </xf>
    <xf numFmtId="3" fontId="7" fillId="32" borderId="0" xfId="0" applyNumberFormat="1" applyFont="1" applyFill="1" applyBorder="1" applyAlignment="1">
      <alignment/>
    </xf>
    <xf numFmtId="3" fontId="10" fillId="32" borderId="0" xfId="0" applyNumberFormat="1" applyFont="1" applyFill="1" applyBorder="1" applyAlignment="1">
      <alignment horizontal="left" vertical="center" wrapText="1"/>
    </xf>
    <xf numFmtId="3" fontId="7" fillId="32" borderId="0" xfId="0" applyNumberFormat="1" applyFont="1" applyFill="1" applyBorder="1" applyAlignment="1">
      <alignment horizontal="left" vertical="center"/>
    </xf>
    <xf numFmtId="3" fontId="7" fillId="32" borderId="0" xfId="0" applyNumberFormat="1" applyFont="1" applyFill="1" applyBorder="1" applyAlignment="1">
      <alignment horizontal="left" vertical="center" wrapText="1"/>
    </xf>
    <xf numFmtId="3" fontId="9" fillId="32" borderId="0" xfId="0" applyNumberFormat="1" applyFont="1" applyFill="1" applyBorder="1" applyAlignment="1">
      <alignment horizontal="left" vertical="center" wrapText="1"/>
    </xf>
    <xf numFmtId="3" fontId="5" fillId="32" borderId="0" xfId="0" applyNumberFormat="1" applyFont="1" applyFill="1" applyBorder="1" applyAlignment="1">
      <alignment horizontal="left" vertical="center"/>
    </xf>
    <xf numFmtId="3" fontId="7" fillId="32" borderId="0" xfId="0" applyNumberFormat="1" applyFont="1" applyFill="1" applyAlignment="1">
      <alignment horizontal="left"/>
    </xf>
    <xf numFmtId="3" fontId="7" fillId="32" borderId="0" xfId="0" applyNumberFormat="1" applyFont="1" applyFill="1" applyAlignment="1">
      <alignment/>
    </xf>
    <xf numFmtId="3" fontId="75" fillId="32" borderId="0" xfId="0" applyNumberFormat="1" applyFont="1" applyFill="1" applyAlignment="1">
      <alignment horizontal="left"/>
    </xf>
    <xf numFmtId="3" fontId="1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3" fontId="75" fillId="0" borderId="10" xfId="0" applyNumberFormat="1" applyFont="1" applyBorder="1" applyAlignment="1">
      <alignment/>
    </xf>
    <xf numFmtId="3" fontId="76" fillId="0" borderId="10" xfId="0" applyNumberFormat="1" applyFont="1" applyBorder="1" applyAlignment="1">
      <alignment/>
    </xf>
    <xf numFmtId="3" fontId="9" fillId="38" borderId="10" xfId="0" applyNumberFormat="1" applyFont="1" applyFill="1" applyBorder="1" applyAlignment="1">
      <alignment vertical="center" wrapText="1"/>
    </xf>
    <xf numFmtId="3" fontId="5" fillId="38" borderId="10" xfId="0" applyNumberFormat="1" applyFont="1" applyFill="1" applyBorder="1" applyAlignment="1">
      <alignment horizontal="left" vertical="center"/>
    </xf>
    <xf numFmtId="3" fontId="75" fillId="0" borderId="0" xfId="0" applyNumberFormat="1" applyFont="1" applyAlignment="1">
      <alignment horizontal="center" wrapText="1"/>
    </xf>
    <xf numFmtId="0" fontId="75" fillId="0" borderId="0" xfId="0" applyFont="1" applyAlignment="1">
      <alignment/>
    </xf>
    <xf numFmtId="0" fontId="9" fillId="0" borderId="10" xfId="58" applyFont="1" applyFill="1" applyBorder="1" applyAlignment="1">
      <alignment horizontal="left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10" fillId="0" borderId="10" xfId="58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39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wrapText="1"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81" fillId="0" borderId="0" xfId="0" applyFont="1" applyBorder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75" fillId="0" borderId="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3" fontId="20" fillId="0" borderId="0" xfId="0" applyNumberFormat="1" applyFont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3" fontId="75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165" fontId="16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165" fontId="19" fillId="36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7" fillId="37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left" vertical="center"/>
    </xf>
    <xf numFmtId="0" fontId="5" fillId="10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9" fillId="38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5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76" fillId="0" borderId="10" xfId="0" applyFont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vertical="center"/>
    </xf>
    <xf numFmtId="165" fontId="5" fillId="10" borderId="0" xfId="0" applyNumberFormat="1" applyFont="1" applyFill="1" applyBorder="1" applyAlignment="1">
      <alignment vertical="center"/>
    </xf>
    <xf numFmtId="3" fontId="75" fillId="39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1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left" vertical="center" wrapText="1"/>
    </xf>
    <xf numFmtId="3" fontId="5" fillId="1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7" fillId="37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76" fillId="0" borderId="0" xfId="0" applyNumberFormat="1" applyFont="1" applyBorder="1" applyAlignment="1">
      <alignment/>
    </xf>
    <xf numFmtId="3" fontId="5" fillId="36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horizontal="center" vertical="center"/>
    </xf>
    <xf numFmtId="3" fontId="7" fillId="32" borderId="10" xfId="0" applyNumberFormat="1" applyFont="1" applyFill="1" applyBorder="1" applyAlignment="1">
      <alignment horizontal="center" wrapText="1"/>
    </xf>
    <xf numFmtId="3" fontId="7" fillId="32" borderId="10" xfId="0" applyNumberFormat="1" applyFont="1" applyFill="1" applyBorder="1" applyAlignment="1">
      <alignment vertical="center"/>
    </xf>
    <xf numFmtId="3" fontId="7" fillId="32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horizontal="left" vertical="center" wrapText="1"/>
    </xf>
    <xf numFmtId="3" fontId="10" fillId="32" borderId="10" xfId="0" applyNumberFormat="1" applyFont="1" applyFill="1" applyBorder="1" applyAlignment="1">
      <alignment vertical="center" wrapText="1"/>
    </xf>
    <xf numFmtId="3" fontId="10" fillId="32" borderId="10" xfId="0" applyNumberFormat="1" applyFont="1" applyFill="1" applyBorder="1" applyAlignment="1">
      <alignment vertical="center"/>
    </xf>
    <xf numFmtId="3" fontId="17" fillId="32" borderId="10" xfId="0" applyNumberFormat="1" applyFont="1" applyFill="1" applyBorder="1" applyAlignment="1">
      <alignment/>
    </xf>
    <xf numFmtId="3" fontId="10" fillId="32" borderId="10" xfId="0" applyNumberFormat="1" applyFont="1" applyFill="1" applyBorder="1" applyAlignment="1">
      <alignment horizontal="right" vertical="center" wrapText="1"/>
    </xf>
    <xf numFmtId="3" fontId="77" fillId="32" borderId="0" xfId="0" applyNumberFormat="1" applyFont="1" applyFill="1" applyBorder="1" applyAlignment="1">
      <alignment horizontal="left" vertical="center" wrapText="1"/>
    </xf>
    <xf numFmtId="3" fontId="75" fillId="32" borderId="0" xfId="0" applyNumberFormat="1" applyFont="1" applyFill="1" applyBorder="1" applyAlignment="1">
      <alignment/>
    </xf>
    <xf numFmtId="3" fontId="9" fillId="32" borderId="10" xfId="0" applyNumberFormat="1" applyFont="1" applyFill="1" applyBorder="1" applyAlignment="1">
      <alignment horizontal="right" vertical="center" wrapText="1"/>
    </xf>
    <xf numFmtId="3" fontId="78" fillId="32" borderId="0" xfId="0" applyNumberFormat="1" applyFont="1" applyFill="1" applyBorder="1" applyAlignment="1">
      <alignment horizontal="left" vertical="center" wrapText="1"/>
    </xf>
    <xf numFmtId="3" fontId="10" fillId="32" borderId="10" xfId="0" applyNumberFormat="1" applyFont="1" applyFill="1" applyBorder="1" applyAlignment="1">
      <alignment horizontal="left" vertical="center"/>
    </xf>
    <xf numFmtId="3" fontId="77" fillId="32" borderId="0" xfId="0" applyNumberFormat="1" applyFont="1" applyFill="1" applyBorder="1" applyAlignment="1">
      <alignment horizontal="left" vertical="center"/>
    </xf>
    <xf numFmtId="3" fontId="10" fillId="32" borderId="0" xfId="0" applyNumberFormat="1" applyFont="1" applyFill="1" applyBorder="1" applyAlignment="1">
      <alignment horizontal="left" vertical="center"/>
    </xf>
    <xf numFmtId="3" fontId="9" fillId="32" borderId="10" xfId="0" applyNumberFormat="1" applyFont="1" applyFill="1" applyBorder="1" applyAlignment="1">
      <alignment horizontal="left" vertical="center"/>
    </xf>
    <xf numFmtId="3" fontId="9" fillId="32" borderId="10" xfId="0" applyNumberFormat="1" applyFont="1" applyFill="1" applyBorder="1" applyAlignment="1">
      <alignment horizontal="right" vertical="center"/>
    </xf>
    <xf numFmtId="3" fontId="78" fillId="32" borderId="0" xfId="0" applyNumberFormat="1" applyFont="1" applyFill="1" applyBorder="1" applyAlignment="1">
      <alignment horizontal="left" vertical="center"/>
    </xf>
    <xf numFmtId="3" fontId="9" fillId="32" borderId="0" xfId="0" applyNumberFormat="1" applyFont="1" applyFill="1" applyBorder="1" applyAlignment="1">
      <alignment horizontal="left" vertical="center"/>
    </xf>
    <xf numFmtId="3" fontId="10" fillId="32" borderId="10" xfId="0" applyNumberFormat="1" applyFont="1" applyFill="1" applyBorder="1" applyAlignment="1">
      <alignment horizontal="right" vertical="center"/>
    </xf>
    <xf numFmtId="3" fontId="77" fillId="32" borderId="0" xfId="0" applyNumberFormat="1" applyFont="1" applyFill="1" applyBorder="1" applyAlignment="1">
      <alignment/>
    </xf>
    <xf numFmtId="3" fontId="6" fillId="32" borderId="0" xfId="0" applyNumberFormat="1" applyFont="1" applyFill="1" applyAlignment="1">
      <alignment horizontal="center" wrapText="1"/>
    </xf>
    <xf numFmtId="3" fontId="75" fillId="32" borderId="0" xfId="0" applyNumberFormat="1" applyFont="1" applyFill="1" applyAlignment="1">
      <alignment horizontal="center" wrapText="1"/>
    </xf>
    <xf numFmtId="3" fontId="5" fillId="32" borderId="10" xfId="0" applyNumberFormat="1" applyFont="1" applyFill="1" applyBorder="1" applyAlignment="1">
      <alignment horizontal="center"/>
    </xf>
    <xf numFmtId="3" fontId="9" fillId="32" borderId="10" xfId="0" applyNumberFormat="1" applyFont="1" applyFill="1" applyBorder="1" applyAlignment="1">
      <alignment vertical="center" wrapText="1"/>
    </xf>
    <xf numFmtId="3" fontId="7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5" fillId="0" borderId="10" xfId="0" applyNumberFormat="1" applyFont="1" applyBorder="1" applyAlignment="1">
      <alignment horizontal="right"/>
    </xf>
    <xf numFmtId="3" fontId="76" fillId="0" borderId="10" xfId="0" applyNumberFormat="1" applyFont="1" applyBorder="1" applyAlignment="1">
      <alignment horizontal="right"/>
    </xf>
    <xf numFmtId="3" fontId="76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22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75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justify"/>
    </xf>
    <xf numFmtId="3" fontId="6" fillId="0" borderId="10" xfId="0" applyNumberFormat="1" applyFont="1" applyBorder="1" applyAlignment="1">
      <alignment horizontal="justify"/>
    </xf>
    <xf numFmtId="3" fontId="5" fillId="0" borderId="10" xfId="0" applyNumberFormat="1" applyFont="1" applyBorder="1" applyAlignment="1">
      <alignment horizontal="justify"/>
    </xf>
    <xf numFmtId="3" fontId="8" fillId="0" borderId="10" xfId="0" applyNumberFormat="1" applyFont="1" applyBorder="1" applyAlignment="1">
      <alignment horizontal="justify"/>
    </xf>
    <xf numFmtId="3" fontId="7" fillId="0" borderId="16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justify" vertical="center"/>
    </xf>
    <xf numFmtId="3" fontId="7" fillId="0" borderId="16" xfId="0" applyNumberFormat="1" applyFont="1" applyBorder="1" applyAlignment="1">
      <alignment/>
    </xf>
    <xf numFmtId="3" fontId="24" fillId="0" borderId="1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wrapText="1"/>
    </xf>
    <xf numFmtId="3" fontId="75" fillId="0" borderId="16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justify" vertical="center"/>
    </xf>
    <xf numFmtId="3" fontId="8" fillId="0" borderId="0" xfId="0" applyNumberFormat="1" applyFont="1" applyFill="1" applyAlignment="1">
      <alignment horizontal="justify" vertical="center"/>
    </xf>
    <xf numFmtId="3" fontId="7" fillId="0" borderId="0" xfId="0" applyNumberFormat="1" applyFont="1" applyFill="1" applyAlignment="1">
      <alignment horizontal="justify" vertical="center"/>
    </xf>
    <xf numFmtId="0" fontId="26" fillId="0" borderId="10" xfId="58" applyFont="1" applyFill="1" applyBorder="1" applyAlignment="1">
      <alignment horizontal="left" vertical="center" wrapText="1"/>
      <protection/>
    </xf>
    <xf numFmtId="0" fontId="27" fillId="0" borderId="10" xfId="58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7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73" fontId="75" fillId="0" borderId="10" xfId="0" applyNumberFormat="1" applyFont="1" applyBorder="1" applyAlignment="1">
      <alignment/>
    </xf>
    <xf numFmtId="173" fontId="76" fillId="0" borderId="10" xfId="0" applyNumberFormat="1" applyFont="1" applyBorder="1" applyAlignment="1">
      <alignment/>
    </xf>
    <xf numFmtId="173" fontId="75" fillId="0" borderId="0" xfId="0" applyNumberFormat="1" applyFont="1" applyAlignment="1">
      <alignment/>
    </xf>
    <xf numFmtId="173" fontId="5" fillId="0" borderId="10" xfId="0" applyNumberFormat="1" applyFont="1" applyBorder="1" applyAlignment="1">
      <alignment horizontal="center"/>
    </xf>
    <xf numFmtId="173" fontId="83" fillId="0" borderId="10" xfId="0" applyNumberFormat="1" applyFont="1" applyBorder="1" applyAlignment="1">
      <alignment/>
    </xf>
    <xf numFmtId="3" fontId="7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5" fillId="0" borderId="0" xfId="0" applyFont="1" applyFill="1" applyAlignment="1">
      <alignment horizontal="center" wrapText="1"/>
    </xf>
    <xf numFmtId="0" fontId="7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3" fontId="75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3" fontId="5" fillId="32" borderId="0" xfId="0" applyNumberFormat="1" applyFont="1" applyFill="1" applyAlignment="1">
      <alignment horizontal="center" wrapText="1"/>
    </xf>
    <xf numFmtId="3" fontId="6" fillId="32" borderId="0" xfId="0" applyNumberFormat="1" applyFont="1" applyFill="1" applyAlignment="1">
      <alignment horizontal="center" wrapText="1"/>
    </xf>
    <xf numFmtId="3" fontId="50" fillId="0" borderId="0" xfId="0" applyNumberFormat="1" applyFont="1" applyFill="1" applyAlignment="1">
      <alignment horizontal="center" wrapText="1"/>
    </xf>
    <xf numFmtId="3" fontId="73" fillId="0" borderId="0" xfId="0" applyNumberFormat="1" applyFont="1" applyFill="1" applyAlignment="1">
      <alignment horizontal="center" wrapText="1"/>
    </xf>
    <xf numFmtId="3" fontId="46" fillId="0" borderId="0" xfId="0" applyNumberFormat="1" applyFont="1" applyFill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75" fillId="0" borderId="0" xfId="0" applyNumberFormat="1" applyFont="1" applyAlignment="1">
      <alignment wrapText="1"/>
    </xf>
    <xf numFmtId="3" fontId="75" fillId="32" borderId="0" xfId="0" applyNumberFormat="1" applyFont="1" applyFill="1" applyAlignment="1">
      <alignment horizontal="center" wrapText="1"/>
    </xf>
    <xf numFmtId="3" fontId="75" fillId="32" borderId="0" xfId="0" applyNumberFormat="1" applyFont="1" applyFill="1" applyAlignment="1">
      <alignment wrapText="1"/>
    </xf>
    <xf numFmtId="3" fontId="9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0" fontId="75" fillId="0" borderId="0" xfId="0" applyFont="1" applyAlignment="1">
      <alignment wrapText="1"/>
    </xf>
    <xf numFmtId="3" fontId="6" fillId="0" borderId="25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wrapText="1"/>
    </xf>
    <xf numFmtId="3" fontId="8" fillId="0" borderId="27" xfId="0" applyNumberFormat="1" applyFont="1" applyFill="1" applyBorder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1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57.7109375" style="26" customWidth="1"/>
    <col min="2" max="5" width="18.00390625" style="26" customWidth="1"/>
    <col min="6" max="7" width="9.140625" style="26" customWidth="1"/>
    <col min="8" max="8" width="11.28125" style="26" bestFit="1" customWidth="1"/>
    <col min="9" max="16384" width="9.140625" style="26" customWidth="1"/>
  </cols>
  <sheetData>
    <row r="1" spans="1:5" s="36" customFormat="1" ht="15.75">
      <c r="A1" s="317" t="s">
        <v>685</v>
      </c>
      <c r="B1" s="318"/>
      <c r="C1" s="318"/>
      <c r="D1" s="318"/>
      <c r="E1" s="319"/>
    </row>
    <row r="2" spans="1:5" ht="25.5" customHeight="1">
      <c r="A2" s="320" t="s">
        <v>673</v>
      </c>
      <c r="B2" s="321"/>
      <c r="C2" s="321"/>
      <c r="D2" s="321"/>
      <c r="E2" s="322"/>
    </row>
    <row r="3" spans="1:9" s="29" customFormat="1" ht="31.5">
      <c r="A3" s="46"/>
      <c r="B3" s="47" t="s">
        <v>666</v>
      </c>
      <c r="C3" s="47" t="s">
        <v>667</v>
      </c>
      <c r="D3" s="47" t="s">
        <v>687</v>
      </c>
      <c r="E3" s="48" t="s">
        <v>668</v>
      </c>
      <c r="F3" s="28"/>
      <c r="G3" s="28"/>
      <c r="H3" s="28"/>
      <c r="I3" s="28"/>
    </row>
    <row r="4" spans="1:9" ht="15.75">
      <c r="A4" s="39" t="s">
        <v>21</v>
      </c>
      <c r="B4" s="30">
        <v>85393896</v>
      </c>
      <c r="C4" s="30">
        <v>69508488</v>
      </c>
      <c r="D4" s="31">
        <v>109387512</v>
      </c>
      <c r="E4" s="40">
        <f>SUM(B4:D4)</f>
        <v>264289896</v>
      </c>
      <c r="F4" s="32"/>
      <c r="G4" s="32"/>
      <c r="H4" s="32">
        <f>89498000+18825512</f>
        <v>108323512</v>
      </c>
      <c r="I4" s="32"/>
    </row>
    <row r="5" spans="1:9" ht="15.75">
      <c r="A5" s="39" t="s">
        <v>22</v>
      </c>
      <c r="B5" s="30">
        <v>18267839</v>
      </c>
      <c r="C5" s="30">
        <v>14587867</v>
      </c>
      <c r="D5" s="31">
        <v>26638028</v>
      </c>
      <c r="E5" s="40">
        <f>SUM(B5:D5)</f>
        <v>59493734</v>
      </c>
      <c r="F5" s="32"/>
      <c r="G5" s="32"/>
      <c r="H5" s="32"/>
      <c r="I5" s="32"/>
    </row>
    <row r="6" spans="1:9" ht="15.75">
      <c r="A6" s="39" t="s">
        <v>23</v>
      </c>
      <c r="B6" s="30">
        <v>165170079</v>
      </c>
      <c r="C6" s="30">
        <v>21663000</v>
      </c>
      <c r="D6" s="30">
        <v>34444660</v>
      </c>
      <c r="E6" s="40">
        <f aca="true" t="shared" si="0" ref="E6:E13">SUM(B6:D6)</f>
        <v>221277739</v>
      </c>
      <c r="F6" s="32"/>
      <c r="G6" s="32"/>
      <c r="H6" s="32">
        <f>21019140+5082888</f>
        <v>26102028</v>
      </c>
      <c r="I6" s="32"/>
    </row>
    <row r="7" spans="1:9" ht="15.75">
      <c r="A7" s="39" t="s">
        <v>24</v>
      </c>
      <c r="B7" s="30">
        <v>34513000</v>
      </c>
      <c r="C7" s="30"/>
      <c r="D7" s="30"/>
      <c r="E7" s="40">
        <f t="shared" si="0"/>
        <v>34513000</v>
      </c>
      <c r="F7" s="32"/>
      <c r="G7" s="32"/>
      <c r="H7" s="32"/>
      <c r="I7" s="32"/>
    </row>
    <row r="8" spans="1:9" ht="15.75">
      <c r="A8" s="39" t="s">
        <v>25</v>
      </c>
      <c r="B8" s="30">
        <v>36669233</v>
      </c>
      <c r="C8" s="30">
        <v>2000000</v>
      </c>
      <c r="D8" s="30"/>
      <c r="E8" s="40">
        <f t="shared" si="0"/>
        <v>38669233</v>
      </c>
      <c r="F8" s="32"/>
      <c r="G8" s="32"/>
      <c r="H8" s="32"/>
      <c r="I8" s="32"/>
    </row>
    <row r="9" spans="1:9" ht="15.75">
      <c r="A9" s="39" t="s">
        <v>26</v>
      </c>
      <c r="B9" s="30">
        <v>358520749</v>
      </c>
      <c r="C9" s="30">
        <v>1000000</v>
      </c>
      <c r="D9" s="30">
        <v>2806000</v>
      </c>
      <c r="E9" s="40">
        <f t="shared" si="0"/>
        <v>362326749</v>
      </c>
      <c r="F9" s="32"/>
      <c r="G9" s="32"/>
      <c r="H9" s="32"/>
      <c r="I9" s="32"/>
    </row>
    <row r="10" spans="1:9" ht="15.75">
      <c r="A10" s="39" t="s">
        <v>27</v>
      </c>
      <c r="B10" s="30">
        <v>65812229</v>
      </c>
      <c r="C10" s="30"/>
      <c r="D10" s="30"/>
      <c r="E10" s="40">
        <f t="shared" si="0"/>
        <v>65812229</v>
      </c>
      <c r="F10" s="32"/>
      <c r="G10" s="32"/>
      <c r="H10" s="32"/>
      <c r="I10" s="32"/>
    </row>
    <row r="11" spans="1:9" ht="15.75">
      <c r="A11" s="39" t="s">
        <v>28</v>
      </c>
      <c r="B11" s="30">
        <v>13730098</v>
      </c>
      <c r="C11" s="31"/>
      <c r="D11" s="30"/>
      <c r="E11" s="40">
        <f t="shared" si="0"/>
        <v>13730098</v>
      </c>
      <c r="F11" s="32"/>
      <c r="G11" s="32"/>
      <c r="H11" s="32"/>
      <c r="I11" s="32"/>
    </row>
    <row r="12" spans="1:9" ht="15.75">
      <c r="A12" s="39" t="s">
        <v>20</v>
      </c>
      <c r="B12" s="30">
        <f>SUM(B4:B11)</f>
        <v>778077123</v>
      </c>
      <c r="C12" s="31">
        <f>SUM(C4:C11)</f>
        <v>108759355</v>
      </c>
      <c r="D12" s="31">
        <f>SUM(D4:D11)</f>
        <v>173276200</v>
      </c>
      <c r="E12" s="40">
        <f t="shared" si="0"/>
        <v>1060112678</v>
      </c>
      <c r="F12" s="32"/>
      <c r="G12" s="32"/>
      <c r="H12" s="32"/>
      <c r="I12" s="32"/>
    </row>
    <row r="13" spans="1:9" ht="15.75">
      <c r="A13" s="39" t="s">
        <v>29</v>
      </c>
      <c r="B13" s="30">
        <v>298654611</v>
      </c>
      <c r="C13" s="31"/>
      <c r="D13" s="31"/>
      <c r="E13" s="40">
        <f t="shared" si="0"/>
        <v>298654611</v>
      </c>
      <c r="F13" s="32"/>
      <c r="G13" s="32"/>
      <c r="H13" s="32"/>
      <c r="I13" s="32"/>
    </row>
    <row r="14" spans="1:9" ht="15.75">
      <c r="A14" s="41" t="s">
        <v>473</v>
      </c>
      <c r="B14" s="34">
        <f>SUM(B12:B13)</f>
        <v>1076731734</v>
      </c>
      <c r="C14" s="34">
        <f>C12+C13</f>
        <v>108759355</v>
      </c>
      <c r="D14" s="34">
        <f>D12+D13</f>
        <v>173276200</v>
      </c>
      <c r="E14" s="42">
        <f>E12+E13</f>
        <v>1358767289</v>
      </c>
      <c r="F14" s="32"/>
      <c r="G14" s="32"/>
      <c r="H14" s="32"/>
      <c r="I14" s="32"/>
    </row>
    <row r="15" spans="1:9" ht="15.75">
      <c r="A15" s="39" t="s">
        <v>31</v>
      </c>
      <c r="B15" s="31">
        <v>350048425</v>
      </c>
      <c r="C15" s="31"/>
      <c r="D15" s="31"/>
      <c r="E15" s="40">
        <f>SUM(B15:D15)</f>
        <v>350048425</v>
      </c>
      <c r="F15" s="32"/>
      <c r="G15" s="32"/>
      <c r="H15" s="32"/>
      <c r="I15" s="32"/>
    </row>
    <row r="16" spans="1:9" ht="15.75">
      <c r="A16" s="39" t="s">
        <v>32</v>
      </c>
      <c r="B16" s="31">
        <v>350000000</v>
      </c>
      <c r="C16" s="31"/>
      <c r="D16" s="31"/>
      <c r="E16" s="40">
        <f aca="true" t="shared" si="1" ref="E16:E23">SUM(B16:D16)</f>
        <v>350000000</v>
      </c>
      <c r="F16" s="32"/>
      <c r="G16" s="32"/>
      <c r="H16" s="32"/>
      <c r="I16" s="32"/>
    </row>
    <row r="17" spans="1:9" ht="15.75">
      <c r="A17" s="39" t="s">
        <v>33</v>
      </c>
      <c r="B17" s="31">
        <v>164000000</v>
      </c>
      <c r="C17" s="31"/>
      <c r="D17" s="31"/>
      <c r="E17" s="40">
        <f t="shared" si="1"/>
        <v>164000000</v>
      </c>
      <c r="F17" s="32"/>
      <c r="G17" s="32"/>
      <c r="H17" s="32"/>
      <c r="I17" s="32"/>
    </row>
    <row r="18" spans="1:9" ht="15.75">
      <c r="A18" s="39" t="s">
        <v>34</v>
      </c>
      <c r="B18" s="31">
        <v>59950000</v>
      </c>
      <c r="C18" s="31"/>
      <c r="D18" s="31"/>
      <c r="E18" s="40">
        <f t="shared" si="1"/>
        <v>59950000</v>
      </c>
      <c r="F18" s="32"/>
      <c r="G18" s="32"/>
      <c r="H18" s="32"/>
      <c r="I18" s="32"/>
    </row>
    <row r="19" spans="1:9" ht="15.75">
      <c r="A19" s="39" t="s">
        <v>35</v>
      </c>
      <c r="B19" s="31">
        <v>270000</v>
      </c>
      <c r="C19" s="31"/>
      <c r="D19" s="31"/>
      <c r="E19" s="40">
        <f t="shared" si="1"/>
        <v>270000</v>
      </c>
      <c r="F19" s="32"/>
      <c r="G19" s="32"/>
      <c r="H19" s="32"/>
      <c r="I19" s="32"/>
    </row>
    <row r="20" spans="1:9" ht="15.75">
      <c r="A20" s="39" t="s">
        <v>36</v>
      </c>
      <c r="B20" s="31">
        <v>32463309</v>
      </c>
      <c r="C20" s="31"/>
      <c r="D20" s="31"/>
      <c r="E20" s="40">
        <f t="shared" si="1"/>
        <v>32463309</v>
      </c>
      <c r="F20" s="32"/>
      <c r="G20" s="32"/>
      <c r="H20" s="32"/>
      <c r="I20" s="32"/>
    </row>
    <row r="21" spans="1:9" ht="15.75">
      <c r="A21" s="39" t="s">
        <v>37</v>
      </c>
      <c r="B21" s="31">
        <v>0</v>
      </c>
      <c r="C21" s="31"/>
      <c r="D21" s="31"/>
      <c r="E21" s="40">
        <f t="shared" si="1"/>
        <v>0</v>
      </c>
      <c r="F21" s="32"/>
      <c r="G21" s="32"/>
      <c r="H21" s="32"/>
      <c r="I21" s="32"/>
    </row>
    <row r="22" spans="1:9" ht="15.75">
      <c r="A22" s="39" t="s">
        <v>30</v>
      </c>
      <c r="B22" s="31">
        <f>SUM(B15:B21)</f>
        <v>956731734</v>
      </c>
      <c r="C22" s="31"/>
      <c r="D22" s="31">
        <f>SUM(D15:D21)</f>
        <v>0</v>
      </c>
      <c r="E22" s="40">
        <f t="shared" si="1"/>
        <v>956731734</v>
      </c>
      <c r="F22" s="32"/>
      <c r="G22" s="32"/>
      <c r="H22" s="32"/>
      <c r="I22" s="32"/>
    </row>
    <row r="23" spans="1:9" ht="15.75">
      <c r="A23" s="39" t="s">
        <v>38</v>
      </c>
      <c r="B23" s="31">
        <v>120000000</v>
      </c>
      <c r="C23" s="31">
        <v>108759355</v>
      </c>
      <c r="D23" s="31">
        <v>173276200</v>
      </c>
      <c r="E23" s="40">
        <f t="shared" si="1"/>
        <v>402035555</v>
      </c>
      <c r="F23" s="32"/>
      <c r="G23" s="32"/>
      <c r="H23" s="32"/>
      <c r="I23" s="32"/>
    </row>
    <row r="24" spans="1:9" ht="16.5" thickBot="1">
      <c r="A24" s="43" t="s">
        <v>474</v>
      </c>
      <c r="B24" s="44">
        <f>SUM(B22:B23)</f>
        <v>1076731734</v>
      </c>
      <c r="C24" s="44">
        <f>SUM(C22:C23)</f>
        <v>108759355</v>
      </c>
      <c r="D24" s="44">
        <f>SUM(D22:D23)</f>
        <v>173276200</v>
      </c>
      <c r="E24" s="45">
        <f>SUM(E22:E23)</f>
        <v>1358767289</v>
      </c>
      <c r="F24" s="32"/>
      <c r="G24" s="32"/>
      <c r="H24" s="32"/>
      <c r="I24" s="32"/>
    </row>
    <row r="25" spans="1:9" ht="15.75">
      <c r="A25" s="32"/>
      <c r="B25" s="32"/>
      <c r="C25" s="32"/>
      <c r="D25" s="32"/>
      <c r="E25" s="32"/>
      <c r="F25" s="32"/>
      <c r="G25" s="32"/>
      <c r="H25" s="32"/>
      <c r="I25" s="32"/>
    </row>
    <row r="26" spans="1:9" ht="15.75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5.75">
      <c r="A27" s="32"/>
      <c r="B27" s="32"/>
      <c r="C27" s="32"/>
      <c r="D27" s="32"/>
      <c r="E27" s="32"/>
      <c r="F27" s="32"/>
      <c r="G27" s="32"/>
      <c r="H27" s="32"/>
      <c r="I27" s="32"/>
    </row>
    <row r="28" spans="1:9" ht="15.75">
      <c r="A28" s="32"/>
      <c r="B28" s="32"/>
      <c r="C28" s="32"/>
      <c r="D28" s="32"/>
      <c r="E28" s="32"/>
      <c r="F28" s="32"/>
      <c r="G28" s="32"/>
      <c r="H28" s="32"/>
      <c r="I28" s="32"/>
    </row>
    <row r="29" spans="1:9" ht="15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15.75">
      <c r="A30" s="32"/>
      <c r="B30" s="32"/>
      <c r="C30" s="32"/>
      <c r="D30" s="32"/>
      <c r="E30" s="32"/>
      <c r="F30" s="32"/>
      <c r="G30" s="32"/>
      <c r="H30" s="32"/>
      <c r="I30" s="32"/>
    </row>
    <row r="31" spans="1:9" ht="15.75">
      <c r="A31" s="32"/>
      <c r="B31" s="32"/>
      <c r="C31" s="32"/>
      <c r="D31" s="32"/>
      <c r="E31" s="32"/>
      <c r="F31" s="32"/>
      <c r="G31" s="32"/>
      <c r="H31" s="32"/>
      <c r="I31" s="32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2"/>
  <sheetViews>
    <sheetView view="pageBreakPreview" zoomScale="60" zoomScalePageLayoutView="0" workbookViewId="0" topLeftCell="A1">
      <selection activeCell="A2" sqref="A2:B2"/>
    </sheetView>
  </sheetViews>
  <sheetFormatPr defaultColWidth="9.140625" defaultRowHeight="15"/>
  <cols>
    <col min="1" max="1" width="83.28125" style="93" customWidth="1"/>
    <col min="2" max="2" width="19.57421875" style="93" customWidth="1"/>
    <col min="3" max="16384" width="9.140625" style="93" customWidth="1"/>
  </cols>
  <sheetData>
    <row r="1" spans="1:2" ht="27" customHeight="1">
      <c r="A1" s="329" t="s">
        <v>712</v>
      </c>
      <c r="B1" s="330"/>
    </row>
    <row r="2" spans="1:7" ht="71.25" customHeight="1">
      <c r="A2" s="331" t="s">
        <v>735</v>
      </c>
      <c r="B2" s="331"/>
      <c r="C2" s="155"/>
      <c r="D2" s="155"/>
      <c r="E2" s="155"/>
      <c r="F2" s="155"/>
      <c r="G2" s="155"/>
    </row>
    <row r="3" spans="1:7" ht="24" customHeight="1">
      <c r="A3" s="95"/>
      <c r="B3" s="95"/>
      <c r="C3" s="155"/>
      <c r="D3" s="155"/>
      <c r="E3" s="155"/>
      <c r="F3" s="155"/>
      <c r="G3" s="155"/>
    </row>
    <row r="4" ht="22.5" customHeight="1">
      <c r="A4" s="96" t="s">
        <v>616</v>
      </c>
    </row>
    <row r="5" spans="1:2" ht="15.75">
      <c r="A5" s="156"/>
      <c r="B5" s="38" t="s">
        <v>626</v>
      </c>
    </row>
    <row r="6" spans="1:2" ht="15.75">
      <c r="A6" s="31" t="s">
        <v>21</v>
      </c>
      <c r="B6" s="31"/>
    </row>
    <row r="7" spans="1:2" ht="15.75">
      <c r="A7" s="157" t="s">
        <v>22</v>
      </c>
      <c r="B7" s="31"/>
    </row>
    <row r="8" spans="1:2" ht="15.75">
      <c r="A8" s="31" t="s">
        <v>23</v>
      </c>
      <c r="B8" s="31"/>
    </row>
    <row r="9" spans="1:2" ht="15.75">
      <c r="A9" s="31" t="s">
        <v>24</v>
      </c>
      <c r="B9" s="31"/>
    </row>
    <row r="10" spans="1:2" ht="15.75">
      <c r="A10" s="31" t="s">
        <v>25</v>
      </c>
      <c r="B10" s="31"/>
    </row>
    <row r="11" spans="1:2" ht="15.75">
      <c r="A11" s="31" t="s">
        <v>26</v>
      </c>
      <c r="B11" s="31"/>
    </row>
    <row r="12" spans="1:2" ht="15.75">
      <c r="A12" s="31" t="s">
        <v>27</v>
      </c>
      <c r="B12" s="31"/>
    </row>
    <row r="13" spans="1:2" ht="15.75">
      <c r="A13" s="31" t="s">
        <v>28</v>
      </c>
      <c r="B13" s="31"/>
    </row>
    <row r="14" spans="1:2" ht="15.75">
      <c r="A14" s="110" t="s">
        <v>629</v>
      </c>
      <c r="B14" s="110">
        <f>B11</f>
        <v>0</v>
      </c>
    </row>
    <row r="15" spans="1:2" ht="31.5">
      <c r="A15" s="57" t="s">
        <v>621</v>
      </c>
      <c r="B15" s="31"/>
    </row>
    <row r="16" spans="1:2" ht="31.5">
      <c r="A16" s="57" t="s">
        <v>622</v>
      </c>
      <c r="B16" s="31"/>
    </row>
    <row r="17" spans="1:2" ht="15.75">
      <c r="A17" s="86" t="s">
        <v>623</v>
      </c>
      <c r="B17" s="31"/>
    </row>
    <row r="18" spans="1:2" ht="15.75">
      <c r="A18" s="86" t="s">
        <v>624</v>
      </c>
      <c r="B18" s="31"/>
    </row>
    <row r="19" spans="1:2" ht="15.75">
      <c r="A19" s="31" t="s">
        <v>627</v>
      </c>
      <c r="B19" s="31"/>
    </row>
    <row r="20" spans="1:2" ht="15.75">
      <c r="A20" s="61" t="s">
        <v>625</v>
      </c>
      <c r="B20" s="38">
        <f>B18</f>
        <v>0</v>
      </c>
    </row>
    <row r="21" spans="1:2" ht="15.75">
      <c r="A21" s="72" t="s">
        <v>628</v>
      </c>
      <c r="B21" s="87"/>
    </row>
    <row r="22" spans="1:2" ht="15.75">
      <c r="A22" s="110" t="s">
        <v>518</v>
      </c>
      <c r="B22" s="110">
        <v>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  <headerFooter>
    <oddHeader>&amp;R&amp;"-,Félkövér"9.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4"/>
  <sheetViews>
    <sheetView view="pageBreakPreview" zoomScale="60" zoomScalePageLayoutView="0" workbookViewId="0" topLeftCell="A1">
      <selection activeCell="C11" sqref="C11"/>
    </sheetView>
  </sheetViews>
  <sheetFormatPr defaultColWidth="9.140625" defaultRowHeight="15"/>
  <cols>
    <col min="1" max="1" width="36.421875" style="93" customWidth="1"/>
    <col min="2" max="2" width="10.140625" style="93" customWidth="1"/>
    <col min="3" max="3" width="18.8515625" style="93" customWidth="1"/>
    <col min="4" max="4" width="17.28125" style="93" customWidth="1"/>
    <col min="5" max="5" width="17.57421875" style="93" customWidth="1"/>
    <col min="6" max="6" width="17.7109375" style="93" customWidth="1"/>
    <col min="7" max="7" width="17.140625" style="93" customWidth="1"/>
    <col min="8" max="8" width="17.7109375" style="93" customWidth="1"/>
    <col min="9" max="16384" width="9.140625" style="93" customWidth="1"/>
  </cols>
  <sheetData>
    <row r="1" spans="1:8" ht="24" customHeight="1">
      <c r="A1" s="329" t="s">
        <v>697</v>
      </c>
      <c r="B1" s="329"/>
      <c r="C1" s="329"/>
      <c r="D1" s="329"/>
      <c r="E1" s="329"/>
      <c r="F1" s="329"/>
      <c r="G1" s="329"/>
      <c r="H1" s="329"/>
    </row>
    <row r="2" spans="1:8" ht="23.25" customHeight="1">
      <c r="A2" s="331" t="s">
        <v>736</v>
      </c>
      <c r="B2" s="331"/>
      <c r="C2" s="331"/>
      <c r="D2" s="331"/>
      <c r="E2" s="331"/>
      <c r="F2" s="331"/>
      <c r="G2" s="331"/>
      <c r="H2" s="331"/>
    </row>
    <row r="3" ht="15.75">
      <c r="A3" s="158"/>
    </row>
    <row r="5" spans="1:8" ht="63">
      <c r="A5" s="80" t="s">
        <v>39</v>
      </c>
      <c r="B5" s="81" t="s">
        <v>40</v>
      </c>
      <c r="C5" s="157" t="s">
        <v>616</v>
      </c>
      <c r="D5" s="157" t="s">
        <v>617</v>
      </c>
      <c r="E5" s="157" t="s">
        <v>617</v>
      </c>
      <c r="F5" s="157" t="s">
        <v>617</v>
      </c>
      <c r="G5" s="157" t="s">
        <v>617</v>
      </c>
      <c r="H5" s="159" t="s">
        <v>618</v>
      </c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/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5"/>
      <c r="B9" s="85"/>
      <c r="C9" s="85"/>
      <c r="D9" s="85"/>
      <c r="E9" s="85"/>
      <c r="F9" s="85"/>
      <c r="G9" s="85"/>
      <c r="H9" s="85"/>
    </row>
    <row r="10" spans="1:8" ht="15.75">
      <c r="A10" s="61" t="s">
        <v>604</v>
      </c>
      <c r="B10" s="88" t="s">
        <v>670</v>
      </c>
      <c r="C10" s="89">
        <v>11169233</v>
      </c>
      <c r="D10" s="85"/>
      <c r="E10" s="85"/>
      <c r="F10" s="85"/>
      <c r="G10" s="85"/>
      <c r="H10" s="89">
        <f>C10</f>
        <v>11169233</v>
      </c>
    </row>
    <row r="11" spans="1:8" ht="15.75">
      <c r="A11" s="61"/>
      <c r="B11" s="88"/>
      <c r="C11" s="85"/>
      <c r="D11" s="85"/>
      <c r="E11" s="85"/>
      <c r="F11" s="85"/>
      <c r="G11" s="85"/>
      <c r="H11" s="85"/>
    </row>
    <row r="12" spans="1:8" ht="15.75">
      <c r="A12" s="61"/>
      <c r="B12" s="88"/>
      <c r="C12" s="85"/>
      <c r="D12" s="85"/>
      <c r="E12" s="85"/>
      <c r="F12" s="85"/>
      <c r="G12" s="85"/>
      <c r="H12" s="85"/>
    </row>
    <row r="13" spans="1:8" ht="15.75">
      <c r="A13" s="61" t="s">
        <v>663</v>
      </c>
      <c r="B13" s="88" t="s">
        <v>670</v>
      </c>
      <c r="C13" s="89">
        <v>9000000</v>
      </c>
      <c r="D13" s="89"/>
      <c r="E13" s="89"/>
      <c r="F13" s="89"/>
      <c r="G13" s="89"/>
      <c r="H13" s="89">
        <v>9000000</v>
      </c>
    </row>
    <row r="14" spans="1:8" ht="15.75">
      <c r="A14" s="61" t="s">
        <v>662</v>
      </c>
      <c r="B14" s="88"/>
      <c r="C14" s="85"/>
      <c r="D14" s="85"/>
      <c r="E14" s="85"/>
      <c r="F14" s="85"/>
      <c r="G14" s="85"/>
      <c r="H14" s="85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  <headerFooter>
    <oddHeader>&amp;R&amp;"-,Félkövér"10.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S143"/>
  <sheetViews>
    <sheetView view="pageBreakPreview" zoomScaleSheetLayoutView="100" zoomScalePageLayoutView="0" workbookViewId="0" topLeftCell="A28">
      <selection activeCell="C50" sqref="C50"/>
    </sheetView>
  </sheetViews>
  <sheetFormatPr defaultColWidth="9.140625" defaultRowHeight="15"/>
  <cols>
    <col min="1" max="1" width="78.28125" style="93" customWidth="1"/>
    <col min="2" max="2" width="9.140625" style="93" customWidth="1"/>
    <col min="3" max="3" width="15.00390625" style="93" customWidth="1"/>
    <col min="4" max="4" width="16.28125" style="93" customWidth="1"/>
    <col min="5" max="5" width="15.7109375" style="93" customWidth="1"/>
    <col min="6" max="16384" width="9.140625" style="93" customWidth="1"/>
  </cols>
  <sheetData>
    <row r="1" spans="1:5" ht="20.25" customHeight="1">
      <c r="A1" s="329" t="s">
        <v>704</v>
      </c>
      <c r="B1" s="330"/>
      <c r="C1" s="330"/>
      <c r="D1" s="330"/>
      <c r="E1" s="345"/>
    </row>
    <row r="2" spans="1:5" ht="19.5" customHeight="1">
      <c r="A2" s="331" t="s">
        <v>716</v>
      </c>
      <c r="B2" s="330"/>
      <c r="C2" s="330"/>
      <c r="D2" s="330"/>
      <c r="E2" s="345"/>
    </row>
    <row r="3" ht="15.75">
      <c r="A3" s="158" t="s">
        <v>640</v>
      </c>
    </row>
    <row r="4" ht="15.75">
      <c r="A4" s="96" t="s">
        <v>619</v>
      </c>
    </row>
    <row r="5" spans="1:5" ht="31.5">
      <c r="A5" s="80" t="s">
        <v>39</v>
      </c>
      <c r="B5" s="81" t="s">
        <v>40</v>
      </c>
      <c r="C5" s="160" t="s">
        <v>550</v>
      </c>
      <c r="D5" s="160" t="s">
        <v>551</v>
      </c>
      <c r="E5" s="82" t="s">
        <v>2</v>
      </c>
    </row>
    <row r="6" spans="1:5" ht="15.75">
      <c r="A6" s="100" t="s">
        <v>41</v>
      </c>
      <c r="B6" s="100" t="s">
        <v>42</v>
      </c>
      <c r="C6" s="30">
        <v>59338488</v>
      </c>
      <c r="D6" s="30"/>
      <c r="E6" s="85">
        <f aca="true" t="shared" si="0" ref="E6:E22">SUM(C6:D6)</f>
        <v>59338488</v>
      </c>
    </row>
    <row r="7" spans="1:5" ht="15.75">
      <c r="A7" s="100" t="s">
        <v>43</v>
      </c>
      <c r="B7" s="100" t="s">
        <v>44</v>
      </c>
      <c r="C7" s="30">
        <v>0</v>
      </c>
      <c r="D7" s="30"/>
      <c r="E7" s="85">
        <f t="shared" si="0"/>
        <v>0</v>
      </c>
    </row>
    <row r="8" spans="1:5" ht="15.75">
      <c r="A8" s="100" t="s">
        <v>45</v>
      </c>
      <c r="B8" s="100" t="s">
        <v>46</v>
      </c>
      <c r="C8" s="30">
        <v>3100000</v>
      </c>
      <c r="D8" s="30"/>
      <c r="E8" s="85">
        <f t="shared" si="0"/>
        <v>3100000</v>
      </c>
    </row>
    <row r="9" spans="1:5" ht="15.75">
      <c r="A9" s="83" t="s">
        <v>47</v>
      </c>
      <c r="B9" s="100" t="s">
        <v>48</v>
      </c>
      <c r="C9" s="30">
        <v>0</v>
      </c>
      <c r="D9" s="30"/>
      <c r="E9" s="85">
        <f t="shared" si="0"/>
        <v>0</v>
      </c>
    </row>
    <row r="10" spans="1:5" ht="15.75">
      <c r="A10" s="83" t="s">
        <v>49</v>
      </c>
      <c r="B10" s="100" t="s">
        <v>50</v>
      </c>
      <c r="C10" s="30">
        <v>0</v>
      </c>
      <c r="D10" s="30"/>
      <c r="E10" s="85">
        <f t="shared" si="0"/>
        <v>0</v>
      </c>
    </row>
    <row r="11" spans="1:5" ht="15.75">
      <c r="A11" s="83" t="s">
        <v>51</v>
      </c>
      <c r="B11" s="100" t="s">
        <v>52</v>
      </c>
      <c r="C11" s="30">
        <v>0</v>
      </c>
      <c r="D11" s="30"/>
      <c r="E11" s="85">
        <f t="shared" si="0"/>
        <v>0</v>
      </c>
    </row>
    <row r="12" spans="1:5" ht="15.75">
      <c r="A12" s="83" t="s">
        <v>53</v>
      </c>
      <c r="B12" s="100" t="s">
        <v>54</v>
      </c>
      <c r="C12" s="30">
        <v>3200000</v>
      </c>
      <c r="D12" s="30"/>
      <c r="E12" s="85">
        <f t="shared" si="0"/>
        <v>3200000</v>
      </c>
    </row>
    <row r="13" spans="1:5" ht="15.75">
      <c r="A13" s="83" t="s">
        <v>55</v>
      </c>
      <c r="B13" s="100" t="s">
        <v>56</v>
      </c>
      <c r="C13" s="30">
        <v>150000</v>
      </c>
      <c r="D13" s="30"/>
      <c r="E13" s="85">
        <f t="shared" si="0"/>
        <v>150000</v>
      </c>
    </row>
    <row r="14" spans="1:5" ht="15.75">
      <c r="A14" s="86" t="s">
        <v>57</v>
      </c>
      <c r="B14" s="100" t="s">
        <v>58</v>
      </c>
      <c r="C14" s="30">
        <v>300000</v>
      </c>
      <c r="D14" s="30"/>
      <c r="E14" s="85">
        <f t="shared" si="0"/>
        <v>300000</v>
      </c>
    </row>
    <row r="15" spans="1:5" ht="15.75">
      <c r="A15" s="86" t="s">
        <v>59</v>
      </c>
      <c r="B15" s="100" t="s">
        <v>60</v>
      </c>
      <c r="C15" s="30">
        <v>720000</v>
      </c>
      <c r="D15" s="30"/>
      <c r="E15" s="85">
        <f t="shared" si="0"/>
        <v>720000</v>
      </c>
    </row>
    <row r="16" spans="1:5" ht="15.75">
      <c r="A16" s="86" t="s">
        <v>61</v>
      </c>
      <c r="B16" s="100" t="s">
        <v>62</v>
      </c>
      <c r="C16" s="30">
        <v>0</v>
      </c>
      <c r="D16" s="30"/>
      <c r="E16" s="85">
        <f t="shared" si="0"/>
        <v>0</v>
      </c>
    </row>
    <row r="17" spans="1:5" ht="15.75">
      <c r="A17" s="86" t="s">
        <v>63</v>
      </c>
      <c r="B17" s="100" t="s">
        <v>64</v>
      </c>
      <c r="C17" s="30">
        <v>0</v>
      </c>
      <c r="D17" s="30"/>
      <c r="E17" s="85">
        <f t="shared" si="0"/>
        <v>0</v>
      </c>
    </row>
    <row r="18" spans="1:5" ht="15.75">
      <c r="A18" s="86" t="s">
        <v>404</v>
      </c>
      <c r="B18" s="100" t="s">
        <v>65</v>
      </c>
      <c r="C18" s="30">
        <v>0</v>
      </c>
      <c r="D18" s="30"/>
      <c r="E18" s="85">
        <f t="shared" si="0"/>
        <v>0</v>
      </c>
    </row>
    <row r="19" spans="1:5" ht="15.75">
      <c r="A19" s="101" t="s">
        <v>342</v>
      </c>
      <c r="B19" s="102" t="s">
        <v>66</v>
      </c>
      <c r="C19" s="38">
        <f>SUM(C6:C18)</f>
        <v>66808488</v>
      </c>
      <c r="D19" s="38"/>
      <c r="E19" s="144">
        <f t="shared" si="0"/>
        <v>66808488</v>
      </c>
    </row>
    <row r="20" spans="1:5" ht="15.75">
      <c r="A20" s="86" t="s">
        <v>67</v>
      </c>
      <c r="B20" s="100" t="s">
        <v>68</v>
      </c>
      <c r="C20" s="31">
        <v>0</v>
      </c>
      <c r="D20" s="31"/>
      <c r="E20" s="143">
        <f t="shared" si="0"/>
        <v>0</v>
      </c>
    </row>
    <row r="21" spans="1:5" ht="31.5">
      <c r="A21" s="86" t="s">
        <v>69</v>
      </c>
      <c r="B21" s="100" t="s">
        <v>70</v>
      </c>
      <c r="C21" s="31">
        <v>2700000</v>
      </c>
      <c r="D21" s="31"/>
      <c r="E21" s="143">
        <f t="shared" si="0"/>
        <v>2700000</v>
      </c>
    </row>
    <row r="22" spans="1:5" ht="15.75">
      <c r="A22" s="84" t="s">
        <v>71</v>
      </c>
      <c r="B22" s="100" t="s">
        <v>72</v>
      </c>
      <c r="C22" s="31">
        <v>0</v>
      </c>
      <c r="D22" s="31"/>
      <c r="E22" s="143">
        <f t="shared" si="0"/>
        <v>0</v>
      </c>
    </row>
    <row r="23" spans="1:5" ht="15.75">
      <c r="A23" s="87" t="s">
        <v>343</v>
      </c>
      <c r="B23" s="102" t="s">
        <v>73</v>
      </c>
      <c r="C23" s="31">
        <f>SUM(C20:C22)</f>
        <v>2700000</v>
      </c>
      <c r="D23" s="31"/>
      <c r="E23" s="31">
        <f>SUM(E20:E22)</f>
        <v>2700000</v>
      </c>
    </row>
    <row r="24" spans="1:5" ht="15.75">
      <c r="A24" s="101" t="s">
        <v>434</v>
      </c>
      <c r="B24" s="102" t="s">
        <v>74</v>
      </c>
      <c r="C24" s="38">
        <f>SUM(C23,C19)</f>
        <v>69508488</v>
      </c>
      <c r="D24" s="38"/>
      <c r="E24" s="144">
        <f aca="true" t="shared" si="1" ref="E24:E29">SUM(C24:D24)</f>
        <v>69508488</v>
      </c>
    </row>
    <row r="25" spans="1:5" ht="15.75">
      <c r="A25" s="87" t="s">
        <v>405</v>
      </c>
      <c r="B25" s="102" t="s">
        <v>75</v>
      </c>
      <c r="C25" s="38">
        <v>14587867</v>
      </c>
      <c r="D25" s="38"/>
      <c r="E25" s="144">
        <f t="shared" si="1"/>
        <v>14587867</v>
      </c>
    </row>
    <row r="26" spans="1:5" ht="15.75">
      <c r="A26" s="86" t="s">
        <v>76</v>
      </c>
      <c r="B26" s="100" t="s">
        <v>77</v>
      </c>
      <c r="C26" s="31">
        <v>700000</v>
      </c>
      <c r="D26" s="31"/>
      <c r="E26" s="143">
        <f t="shared" si="1"/>
        <v>700000</v>
      </c>
    </row>
    <row r="27" spans="1:5" ht="15.75">
      <c r="A27" s="86" t="s">
        <v>78</v>
      </c>
      <c r="B27" s="100" t="s">
        <v>79</v>
      </c>
      <c r="C27" s="31">
        <v>2400000</v>
      </c>
      <c r="D27" s="31"/>
      <c r="E27" s="143">
        <f t="shared" si="1"/>
        <v>2400000</v>
      </c>
    </row>
    <row r="28" spans="1:5" ht="15.75">
      <c r="A28" s="86" t="s">
        <v>80</v>
      </c>
      <c r="B28" s="100" t="s">
        <v>81</v>
      </c>
      <c r="C28" s="31">
        <v>0</v>
      </c>
      <c r="D28" s="31"/>
      <c r="E28" s="143">
        <f t="shared" si="1"/>
        <v>0</v>
      </c>
    </row>
    <row r="29" spans="1:5" ht="15.75">
      <c r="A29" s="87" t="s">
        <v>344</v>
      </c>
      <c r="B29" s="102" t="s">
        <v>82</v>
      </c>
      <c r="C29" s="38">
        <f>SUM(C26:C28)</f>
        <v>3100000</v>
      </c>
      <c r="D29" s="38"/>
      <c r="E29" s="144">
        <f t="shared" si="1"/>
        <v>3100000</v>
      </c>
    </row>
    <row r="30" spans="1:5" ht="15.75">
      <c r="A30" s="86" t="s">
        <v>83</v>
      </c>
      <c r="B30" s="100" t="s">
        <v>84</v>
      </c>
      <c r="C30" s="31">
        <v>2000000</v>
      </c>
      <c r="D30" s="31"/>
      <c r="E30" s="143">
        <f aca="true" t="shared" si="2" ref="E30:E35">SUM(C30:D30)</f>
        <v>2000000</v>
      </c>
    </row>
    <row r="31" spans="1:5" ht="15.75">
      <c r="A31" s="86" t="s">
        <v>85</v>
      </c>
      <c r="B31" s="100" t="s">
        <v>86</v>
      </c>
      <c r="C31" s="31">
        <v>500000</v>
      </c>
      <c r="D31" s="31"/>
      <c r="E31" s="143">
        <f t="shared" si="2"/>
        <v>500000</v>
      </c>
    </row>
    <row r="32" spans="1:5" ht="15" customHeight="1">
      <c r="A32" s="87" t="s">
        <v>435</v>
      </c>
      <c r="B32" s="102" t="s">
        <v>87</v>
      </c>
      <c r="C32" s="38">
        <f>SUM(C30:C31)</f>
        <v>2500000</v>
      </c>
      <c r="D32" s="38"/>
      <c r="E32" s="144">
        <f t="shared" si="2"/>
        <v>2500000</v>
      </c>
    </row>
    <row r="33" spans="1:5" ht="15.75">
      <c r="A33" s="86" t="s">
        <v>88</v>
      </c>
      <c r="B33" s="100" t="s">
        <v>89</v>
      </c>
      <c r="C33" s="31">
        <v>2100000</v>
      </c>
      <c r="D33" s="31"/>
      <c r="E33" s="143">
        <f t="shared" si="2"/>
        <v>2100000</v>
      </c>
    </row>
    <row r="34" spans="1:5" ht="15.75">
      <c r="A34" s="86" t="s">
        <v>90</v>
      </c>
      <c r="B34" s="100" t="s">
        <v>91</v>
      </c>
      <c r="C34" s="31">
        <v>0</v>
      </c>
      <c r="D34" s="31"/>
      <c r="E34" s="143">
        <f t="shared" si="2"/>
        <v>0</v>
      </c>
    </row>
    <row r="35" spans="1:5" ht="15.75">
      <c r="A35" s="86" t="s">
        <v>406</v>
      </c>
      <c r="B35" s="100" t="s">
        <v>92</v>
      </c>
      <c r="C35" s="31">
        <v>0</v>
      </c>
      <c r="D35" s="31"/>
      <c r="E35" s="143">
        <f t="shared" si="2"/>
        <v>0</v>
      </c>
    </row>
    <row r="36" spans="1:5" ht="15.75">
      <c r="A36" s="86" t="s">
        <v>93</v>
      </c>
      <c r="B36" s="100" t="s">
        <v>94</v>
      </c>
      <c r="C36" s="31"/>
      <c r="D36" s="31"/>
      <c r="E36" s="143"/>
    </row>
    <row r="37" spans="1:5" ht="15.75">
      <c r="A37" s="126" t="s">
        <v>407</v>
      </c>
      <c r="B37" s="100" t="s">
        <v>95</v>
      </c>
      <c r="C37" s="31">
        <v>0</v>
      </c>
      <c r="D37" s="31"/>
      <c r="E37" s="143">
        <f>SUM(C37:D37)</f>
        <v>0</v>
      </c>
    </row>
    <row r="38" spans="1:5" ht="15.75">
      <c r="A38" s="84" t="s">
        <v>96</v>
      </c>
      <c r="B38" s="100" t="s">
        <v>97</v>
      </c>
      <c r="C38" s="31">
        <v>3500000</v>
      </c>
      <c r="D38" s="31"/>
      <c r="E38" s="143">
        <f>SUM(C38:D38)</f>
        <v>3500000</v>
      </c>
    </row>
    <row r="39" spans="1:5" ht="15.75">
      <c r="A39" s="86" t="s">
        <v>408</v>
      </c>
      <c r="B39" s="100" t="s">
        <v>98</v>
      </c>
      <c r="C39" s="31">
        <v>5400000</v>
      </c>
      <c r="D39" s="31"/>
      <c r="E39" s="143">
        <f aca="true" t="shared" si="3" ref="E39:E85">SUM(C39:D39)</f>
        <v>5400000</v>
      </c>
    </row>
    <row r="40" spans="1:5" ht="15.75">
      <c r="A40" s="87" t="s">
        <v>345</v>
      </c>
      <c r="B40" s="102" t="s">
        <v>99</v>
      </c>
      <c r="C40" s="38">
        <f>SUM(C33:C39)</f>
        <v>11000000</v>
      </c>
      <c r="D40" s="38"/>
      <c r="E40" s="144">
        <f t="shared" si="3"/>
        <v>11000000</v>
      </c>
    </row>
    <row r="41" spans="1:5" ht="15.75">
      <c r="A41" s="86" t="s">
        <v>100</v>
      </c>
      <c r="B41" s="100" t="s">
        <v>101</v>
      </c>
      <c r="C41" s="31">
        <v>300000</v>
      </c>
      <c r="D41" s="31"/>
      <c r="E41" s="143">
        <f t="shared" si="3"/>
        <v>300000</v>
      </c>
    </row>
    <row r="42" spans="1:5" ht="15.75">
      <c r="A42" s="86" t="s">
        <v>102</v>
      </c>
      <c r="B42" s="100" t="s">
        <v>103</v>
      </c>
      <c r="C42" s="31">
        <v>0</v>
      </c>
      <c r="D42" s="31"/>
      <c r="E42" s="143">
        <f t="shared" si="3"/>
        <v>0</v>
      </c>
    </row>
    <row r="43" spans="1:5" ht="15.75">
      <c r="A43" s="87" t="s">
        <v>346</v>
      </c>
      <c r="B43" s="102" t="s">
        <v>104</v>
      </c>
      <c r="C43" s="38">
        <f>SUM(C41:C42)</f>
        <v>300000</v>
      </c>
      <c r="D43" s="38"/>
      <c r="E43" s="144">
        <f t="shared" si="3"/>
        <v>300000</v>
      </c>
    </row>
    <row r="44" spans="1:5" ht="15.75">
      <c r="A44" s="86" t="s">
        <v>105</v>
      </c>
      <c r="B44" s="100" t="s">
        <v>106</v>
      </c>
      <c r="C44" s="31">
        <v>4563000</v>
      </c>
      <c r="D44" s="31"/>
      <c r="E44" s="143">
        <f t="shared" si="3"/>
        <v>4563000</v>
      </c>
    </row>
    <row r="45" spans="1:5" ht="15.75">
      <c r="A45" s="86" t="s">
        <v>107</v>
      </c>
      <c r="B45" s="100" t="s">
        <v>108</v>
      </c>
      <c r="C45" s="31">
        <v>0</v>
      </c>
      <c r="D45" s="31"/>
      <c r="E45" s="143">
        <f t="shared" si="3"/>
        <v>0</v>
      </c>
    </row>
    <row r="46" spans="1:5" ht="15.75">
      <c r="A46" s="86" t="s">
        <v>409</v>
      </c>
      <c r="B46" s="100" t="s">
        <v>109</v>
      </c>
      <c r="C46" s="31">
        <v>0</v>
      </c>
      <c r="D46" s="31"/>
      <c r="E46" s="143">
        <f t="shared" si="3"/>
        <v>0</v>
      </c>
    </row>
    <row r="47" spans="1:5" ht="15.75">
      <c r="A47" s="86" t="s">
        <v>410</v>
      </c>
      <c r="B47" s="100" t="s">
        <v>110</v>
      </c>
      <c r="C47" s="31">
        <v>0</v>
      </c>
      <c r="D47" s="31"/>
      <c r="E47" s="143">
        <f t="shared" si="3"/>
        <v>0</v>
      </c>
    </row>
    <row r="48" spans="1:5" ht="15.75">
      <c r="A48" s="86" t="s">
        <v>111</v>
      </c>
      <c r="B48" s="100" t="s">
        <v>112</v>
      </c>
      <c r="C48" s="31">
        <v>200000</v>
      </c>
      <c r="D48" s="31"/>
      <c r="E48" s="143">
        <f t="shared" si="3"/>
        <v>200000</v>
      </c>
    </row>
    <row r="49" spans="1:5" ht="15.75">
      <c r="A49" s="87" t="s">
        <v>347</v>
      </c>
      <c r="B49" s="102" t="s">
        <v>113</v>
      </c>
      <c r="C49" s="38">
        <f>SUM(C44:C48)</f>
        <v>4763000</v>
      </c>
      <c r="D49" s="38"/>
      <c r="E49" s="144">
        <f t="shared" si="3"/>
        <v>4763000</v>
      </c>
    </row>
    <row r="50" spans="1:5" ht="15.75">
      <c r="A50" s="87" t="s">
        <v>348</v>
      </c>
      <c r="B50" s="102" t="s">
        <v>114</v>
      </c>
      <c r="C50" s="38">
        <f>C29+C32+C40+C43+C49</f>
        <v>21663000</v>
      </c>
      <c r="D50" s="38"/>
      <c r="E50" s="144">
        <f t="shared" si="3"/>
        <v>21663000</v>
      </c>
    </row>
    <row r="51" spans="1:5" ht="15.75">
      <c r="A51" s="57" t="s">
        <v>115</v>
      </c>
      <c r="B51" s="100" t="s">
        <v>116</v>
      </c>
      <c r="C51" s="31">
        <v>0</v>
      </c>
      <c r="D51" s="31"/>
      <c r="E51" s="143">
        <f t="shared" si="3"/>
        <v>0</v>
      </c>
    </row>
    <row r="52" spans="1:5" ht="15.75">
      <c r="A52" s="57" t="s">
        <v>349</v>
      </c>
      <c r="B52" s="100" t="s">
        <v>117</v>
      </c>
      <c r="C52" s="31">
        <v>0</v>
      </c>
      <c r="D52" s="31"/>
      <c r="E52" s="143">
        <f t="shared" si="3"/>
        <v>0</v>
      </c>
    </row>
    <row r="53" spans="1:5" ht="15.75">
      <c r="A53" s="103" t="s">
        <v>411</v>
      </c>
      <c r="B53" s="100" t="s">
        <v>118</v>
      </c>
      <c r="C53" s="31">
        <v>0</v>
      </c>
      <c r="D53" s="31"/>
      <c r="E53" s="143">
        <f t="shared" si="3"/>
        <v>0</v>
      </c>
    </row>
    <row r="54" spans="1:5" ht="15.75">
      <c r="A54" s="103" t="s">
        <v>412</v>
      </c>
      <c r="B54" s="100" t="s">
        <v>119</v>
      </c>
      <c r="C54" s="31">
        <v>0</v>
      </c>
      <c r="D54" s="31"/>
      <c r="E54" s="143">
        <f t="shared" si="3"/>
        <v>0</v>
      </c>
    </row>
    <row r="55" spans="1:5" ht="15.75">
      <c r="A55" s="103" t="s">
        <v>413</v>
      </c>
      <c r="B55" s="100" t="s">
        <v>120</v>
      </c>
      <c r="C55" s="31">
        <v>0</v>
      </c>
      <c r="D55" s="31"/>
      <c r="E55" s="143">
        <f t="shared" si="3"/>
        <v>0</v>
      </c>
    </row>
    <row r="56" spans="1:5" ht="15.75">
      <c r="A56" s="57" t="s">
        <v>414</v>
      </c>
      <c r="B56" s="100" t="s">
        <v>121</v>
      </c>
      <c r="C56" s="31">
        <v>0</v>
      </c>
      <c r="D56" s="31"/>
      <c r="E56" s="143">
        <f t="shared" si="3"/>
        <v>0</v>
      </c>
    </row>
    <row r="57" spans="1:5" ht="15.75">
      <c r="A57" s="57" t="s">
        <v>415</v>
      </c>
      <c r="B57" s="100" t="s">
        <v>122</v>
      </c>
      <c r="C57" s="31">
        <v>0</v>
      </c>
      <c r="D57" s="31"/>
      <c r="E57" s="143">
        <f t="shared" si="3"/>
        <v>0</v>
      </c>
    </row>
    <row r="58" spans="1:5" ht="15.75">
      <c r="A58" s="57" t="s">
        <v>416</v>
      </c>
      <c r="B58" s="100" t="s">
        <v>123</v>
      </c>
      <c r="C58" s="31">
        <v>0</v>
      </c>
      <c r="D58" s="31"/>
      <c r="E58" s="143">
        <f t="shared" si="3"/>
        <v>0</v>
      </c>
    </row>
    <row r="59" spans="1:5" ht="15.75">
      <c r="A59" s="61" t="s">
        <v>378</v>
      </c>
      <c r="B59" s="102" t="s">
        <v>124</v>
      </c>
      <c r="C59" s="38">
        <v>0</v>
      </c>
      <c r="D59" s="38"/>
      <c r="E59" s="143">
        <f t="shared" si="3"/>
        <v>0</v>
      </c>
    </row>
    <row r="60" spans="1:5" ht="15.75">
      <c r="A60" s="71" t="s">
        <v>417</v>
      </c>
      <c r="B60" s="100" t="s">
        <v>125</v>
      </c>
      <c r="C60" s="31">
        <v>0</v>
      </c>
      <c r="D60" s="31"/>
      <c r="E60" s="143">
        <f t="shared" si="3"/>
        <v>0</v>
      </c>
    </row>
    <row r="61" spans="1:5" ht="15.75">
      <c r="A61" s="71" t="s">
        <v>126</v>
      </c>
      <c r="B61" s="100" t="s">
        <v>127</v>
      </c>
      <c r="C61" s="31">
        <v>0</v>
      </c>
      <c r="D61" s="31"/>
      <c r="E61" s="143">
        <f t="shared" si="3"/>
        <v>0</v>
      </c>
    </row>
    <row r="62" spans="1:5" ht="15.75">
      <c r="A62" s="71" t="s">
        <v>381</v>
      </c>
      <c r="B62" s="100" t="s">
        <v>132</v>
      </c>
      <c r="C62" s="31">
        <v>2000000</v>
      </c>
      <c r="D62" s="31"/>
      <c r="E62" s="143">
        <f t="shared" si="3"/>
        <v>2000000</v>
      </c>
    </row>
    <row r="63" spans="1:5" ht="15.75">
      <c r="A63" s="71" t="s">
        <v>135</v>
      </c>
      <c r="B63" s="100" t="s">
        <v>136</v>
      </c>
      <c r="C63" s="31">
        <v>0</v>
      </c>
      <c r="D63" s="31"/>
      <c r="E63" s="143">
        <f t="shared" si="3"/>
        <v>0</v>
      </c>
    </row>
    <row r="64" spans="1:5" ht="15.75">
      <c r="A64" s="53" t="s">
        <v>137</v>
      </c>
      <c r="B64" s="100" t="s">
        <v>138</v>
      </c>
      <c r="C64" s="31">
        <v>0</v>
      </c>
      <c r="D64" s="31"/>
      <c r="E64" s="143">
        <f t="shared" si="3"/>
        <v>0</v>
      </c>
    </row>
    <row r="65" spans="1:5" ht="15.75">
      <c r="A65" s="71" t="s">
        <v>421</v>
      </c>
      <c r="B65" s="100" t="s">
        <v>139</v>
      </c>
      <c r="C65" s="31">
        <v>0</v>
      </c>
      <c r="D65" s="31"/>
      <c r="E65" s="143">
        <f t="shared" si="3"/>
        <v>0</v>
      </c>
    </row>
    <row r="66" spans="1:5" ht="15.75">
      <c r="A66" s="53" t="s">
        <v>602</v>
      </c>
      <c r="B66" s="100" t="s">
        <v>140</v>
      </c>
      <c r="C66" s="31">
        <v>0</v>
      </c>
      <c r="D66" s="31"/>
      <c r="E66" s="143">
        <f t="shared" si="3"/>
        <v>0</v>
      </c>
    </row>
    <row r="67" spans="1:5" ht="15.75">
      <c r="A67" s="53" t="s">
        <v>603</v>
      </c>
      <c r="B67" s="100" t="s">
        <v>140</v>
      </c>
      <c r="C67" s="31">
        <v>0</v>
      </c>
      <c r="D67" s="31"/>
      <c r="E67" s="143">
        <f t="shared" si="3"/>
        <v>0</v>
      </c>
    </row>
    <row r="68" spans="1:5" ht="15.75">
      <c r="A68" s="61" t="s">
        <v>384</v>
      </c>
      <c r="B68" s="102" t="s">
        <v>141</v>
      </c>
      <c r="C68" s="38">
        <f>SUM(C60:C67)</f>
        <v>2000000</v>
      </c>
      <c r="D68" s="38">
        <f>SUM(D60:D67)</f>
        <v>0</v>
      </c>
      <c r="E68" s="144">
        <f t="shared" si="3"/>
        <v>2000000</v>
      </c>
    </row>
    <row r="69" spans="1:5" ht="15.75">
      <c r="A69" s="104" t="s">
        <v>549</v>
      </c>
      <c r="B69" s="102"/>
      <c r="C69" s="31">
        <v>0</v>
      </c>
      <c r="D69" s="31"/>
      <c r="E69" s="143">
        <f t="shared" si="3"/>
        <v>0</v>
      </c>
    </row>
    <row r="70" spans="1:5" ht="15.75">
      <c r="A70" s="84" t="s">
        <v>142</v>
      </c>
      <c r="B70" s="100" t="s">
        <v>143</v>
      </c>
      <c r="C70" s="31">
        <v>0</v>
      </c>
      <c r="D70" s="31"/>
      <c r="E70" s="143">
        <f t="shared" si="3"/>
        <v>0</v>
      </c>
    </row>
    <row r="71" spans="1:5" ht="15.75">
      <c r="A71" s="84" t="s">
        <v>422</v>
      </c>
      <c r="B71" s="100" t="s">
        <v>144</v>
      </c>
      <c r="C71" s="31">
        <v>0</v>
      </c>
      <c r="D71" s="31"/>
      <c r="E71" s="143">
        <f t="shared" si="3"/>
        <v>0</v>
      </c>
    </row>
    <row r="72" spans="1:5" ht="15.75">
      <c r="A72" s="84" t="s">
        <v>145</v>
      </c>
      <c r="B72" s="100" t="s">
        <v>146</v>
      </c>
      <c r="C72" s="31">
        <v>0</v>
      </c>
      <c r="D72" s="31"/>
      <c r="E72" s="143">
        <f t="shared" si="3"/>
        <v>0</v>
      </c>
    </row>
    <row r="73" spans="1:5" ht="15.75">
      <c r="A73" s="84" t="s">
        <v>147</v>
      </c>
      <c r="B73" s="100" t="s">
        <v>148</v>
      </c>
      <c r="C73" s="31">
        <v>788000</v>
      </c>
      <c r="D73" s="31"/>
      <c r="E73" s="143">
        <f t="shared" si="3"/>
        <v>788000</v>
      </c>
    </row>
    <row r="74" spans="1:5" ht="15.75">
      <c r="A74" s="84" t="s">
        <v>149</v>
      </c>
      <c r="B74" s="100" t="s">
        <v>150</v>
      </c>
      <c r="C74" s="31">
        <v>0</v>
      </c>
      <c r="D74" s="31"/>
      <c r="E74" s="143">
        <f t="shared" si="3"/>
        <v>0</v>
      </c>
    </row>
    <row r="75" spans="1:5" ht="15.75">
      <c r="A75" s="84" t="s">
        <v>151</v>
      </c>
      <c r="B75" s="100" t="s">
        <v>152</v>
      </c>
      <c r="C75" s="31">
        <v>0</v>
      </c>
      <c r="D75" s="31"/>
      <c r="E75" s="143">
        <f t="shared" si="3"/>
        <v>0</v>
      </c>
    </row>
    <row r="76" spans="1:5" ht="15.75">
      <c r="A76" s="84" t="s">
        <v>153</v>
      </c>
      <c r="B76" s="100" t="s">
        <v>154</v>
      </c>
      <c r="C76" s="31">
        <v>212000</v>
      </c>
      <c r="D76" s="31"/>
      <c r="E76" s="143">
        <f t="shared" si="3"/>
        <v>212000</v>
      </c>
    </row>
    <row r="77" spans="1:5" ht="15.75">
      <c r="A77" s="88" t="s">
        <v>386</v>
      </c>
      <c r="B77" s="102" t="s">
        <v>155</v>
      </c>
      <c r="C77" s="38">
        <f>SUM(C69:C76)</f>
        <v>1000000</v>
      </c>
      <c r="D77" s="38"/>
      <c r="E77" s="144">
        <f t="shared" si="3"/>
        <v>1000000</v>
      </c>
    </row>
    <row r="78" spans="1:5" ht="15.75">
      <c r="A78" s="57" t="s">
        <v>156</v>
      </c>
      <c r="B78" s="100" t="s">
        <v>157</v>
      </c>
      <c r="C78" s="31">
        <v>0</v>
      </c>
      <c r="D78" s="31"/>
      <c r="E78" s="143">
        <f t="shared" si="3"/>
        <v>0</v>
      </c>
    </row>
    <row r="79" spans="1:5" ht="15.75">
      <c r="A79" s="57" t="s">
        <v>158</v>
      </c>
      <c r="B79" s="100" t="s">
        <v>159</v>
      </c>
      <c r="C79" s="31">
        <v>0</v>
      </c>
      <c r="D79" s="31"/>
      <c r="E79" s="143">
        <f t="shared" si="3"/>
        <v>0</v>
      </c>
    </row>
    <row r="80" spans="1:5" ht="15.75">
      <c r="A80" s="57" t="s">
        <v>160</v>
      </c>
      <c r="B80" s="100" t="s">
        <v>161</v>
      </c>
      <c r="C80" s="31">
        <v>0</v>
      </c>
      <c r="D80" s="31"/>
      <c r="E80" s="143">
        <f t="shared" si="3"/>
        <v>0</v>
      </c>
    </row>
    <row r="81" spans="1:5" ht="15.75">
      <c r="A81" s="57" t="s">
        <v>162</v>
      </c>
      <c r="B81" s="100" t="s">
        <v>163</v>
      </c>
      <c r="C81" s="31">
        <v>0</v>
      </c>
      <c r="D81" s="31"/>
      <c r="E81" s="143">
        <f t="shared" si="3"/>
        <v>0</v>
      </c>
    </row>
    <row r="82" spans="1:5" ht="15.75">
      <c r="A82" s="61" t="s">
        <v>387</v>
      </c>
      <c r="B82" s="102" t="s">
        <v>164</v>
      </c>
      <c r="C82" s="38">
        <v>0</v>
      </c>
      <c r="D82" s="38"/>
      <c r="E82" s="143">
        <f t="shared" si="3"/>
        <v>0</v>
      </c>
    </row>
    <row r="83" spans="1:5" ht="15.75">
      <c r="A83" s="61" t="s">
        <v>388</v>
      </c>
      <c r="B83" s="102" t="s">
        <v>175</v>
      </c>
      <c r="C83" s="38">
        <v>0</v>
      </c>
      <c r="D83" s="38"/>
      <c r="E83" s="143">
        <f t="shared" si="3"/>
        <v>0</v>
      </c>
    </row>
    <row r="84" spans="1:5" ht="15.75">
      <c r="A84" s="104" t="s">
        <v>548</v>
      </c>
      <c r="B84" s="102"/>
      <c r="C84" s="31">
        <v>0</v>
      </c>
      <c r="D84" s="31"/>
      <c r="E84" s="143">
        <f t="shared" si="3"/>
        <v>0</v>
      </c>
    </row>
    <row r="85" spans="1:5" ht="15.75">
      <c r="A85" s="106" t="s">
        <v>436</v>
      </c>
      <c r="B85" s="107" t="s">
        <v>176</v>
      </c>
      <c r="C85" s="38">
        <f>SUM(C24+C25+C50+C59+C68+C77+C82+C83)</f>
        <v>108759355</v>
      </c>
      <c r="D85" s="38"/>
      <c r="E85" s="144">
        <f t="shared" si="3"/>
        <v>108759355</v>
      </c>
    </row>
    <row r="86" spans="1:19" ht="15.75" hidden="1">
      <c r="A86" s="75" t="s">
        <v>397</v>
      </c>
      <c r="B86" s="87" t="s">
        <v>205</v>
      </c>
      <c r="C86" s="38">
        <f aca="true" t="shared" si="4" ref="C86:C93">SUM(C25+C26+C51+C60+C69+C78+C83+C84)</f>
        <v>15287867</v>
      </c>
      <c r="D86" s="75"/>
      <c r="E86" s="144">
        <f aca="true" t="shared" si="5" ref="E86:E93">SUM(C86:D86)</f>
        <v>15287867</v>
      </c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166"/>
      <c r="S86" s="166"/>
    </row>
    <row r="87" spans="1:19" ht="15.75" hidden="1">
      <c r="A87" s="73" t="s">
        <v>206</v>
      </c>
      <c r="B87" s="86" t="s">
        <v>207</v>
      </c>
      <c r="C87" s="38">
        <f t="shared" si="4"/>
        <v>111859355</v>
      </c>
      <c r="D87" s="73"/>
      <c r="E87" s="143">
        <f t="shared" si="5"/>
        <v>111859355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166"/>
      <c r="S87" s="166"/>
    </row>
    <row r="88" spans="1:19" ht="15.75" hidden="1">
      <c r="A88" s="57" t="s">
        <v>208</v>
      </c>
      <c r="B88" s="86" t="s">
        <v>209</v>
      </c>
      <c r="C88" s="38">
        <f t="shared" si="4"/>
        <v>128447222</v>
      </c>
      <c r="D88" s="57"/>
      <c r="E88" s="143">
        <f t="shared" si="5"/>
        <v>128447222</v>
      </c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166"/>
      <c r="S88" s="166"/>
    </row>
    <row r="89" spans="1:19" ht="15.75" hidden="1">
      <c r="A89" s="73" t="s">
        <v>433</v>
      </c>
      <c r="B89" s="86" t="s">
        <v>210</v>
      </c>
      <c r="C89" s="38">
        <f t="shared" si="4"/>
        <v>130247222</v>
      </c>
      <c r="D89" s="73"/>
      <c r="E89" s="143">
        <f t="shared" si="5"/>
        <v>130247222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166"/>
      <c r="S89" s="166"/>
    </row>
    <row r="90" spans="1:19" ht="15.75" hidden="1">
      <c r="A90" s="73" t="s">
        <v>402</v>
      </c>
      <c r="B90" s="86" t="s">
        <v>211</v>
      </c>
      <c r="C90" s="38">
        <f t="shared" si="4"/>
        <v>246194577</v>
      </c>
      <c r="D90" s="73"/>
      <c r="E90" s="143">
        <f t="shared" si="5"/>
        <v>246194577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166"/>
      <c r="S90" s="166"/>
    </row>
    <row r="91" spans="1:19" ht="15.75" hidden="1">
      <c r="A91" s="75" t="s">
        <v>403</v>
      </c>
      <c r="B91" s="87" t="s">
        <v>215</v>
      </c>
      <c r="C91" s="38">
        <f t="shared" si="4"/>
        <v>261194444</v>
      </c>
      <c r="D91" s="75"/>
      <c r="E91" s="144">
        <f t="shared" si="5"/>
        <v>261194444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166"/>
      <c r="S91" s="166"/>
    </row>
    <row r="92" spans="1:19" ht="15.75" hidden="1">
      <c r="A92" s="57" t="s">
        <v>216</v>
      </c>
      <c r="B92" s="86" t="s">
        <v>217</v>
      </c>
      <c r="C92" s="38">
        <f t="shared" si="4"/>
        <v>379441799</v>
      </c>
      <c r="D92" s="57"/>
      <c r="E92" s="143">
        <f t="shared" si="5"/>
        <v>379441799</v>
      </c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166"/>
      <c r="S92" s="166"/>
    </row>
    <row r="93" spans="1:19" ht="15.75" hidden="1">
      <c r="A93" s="108" t="s">
        <v>437</v>
      </c>
      <c r="B93" s="109" t="s">
        <v>218</v>
      </c>
      <c r="C93" s="38">
        <f t="shared" si="4"/>
        <v>620960376</v>
      </c>
      <c r="D93" s="75"/>
      <c r="E93" s="144">
        <f t="shared" si="5"/>
        <v>620960376</v>
      </c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166"/>
      <c r="S93" s="166"/>
    </row>
    <row r="94" spans="1:19" ht="15.75">
      <c r="A94" s="110" t="s">
        <v>473</v>
      </c>
      <c r="B94" s="34"/>
      <c r="C94" s="38">
        <v>108759355</v>
      </c>
      <c r="D94" s="38"/>
      <c r="E94" s="144">
        <v>108759355</v>
      </c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</row>
    <row r="95" spans="2:19" ht="15.75"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</row>
    <row r="96" spans="2:19" ht="15.75"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</row>
    <row r="97" spans="2:19" ht="15.75"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</row>
    <row r="98" spans="2:19" ht="15.75"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</row>
    <row r="99" spans="2:19" ht="15.75"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</row>
    <row r="100" spans="2:19" ht="15.75"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</row>
    <row r="101" spans="2:19" ht="15.75"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</row>
    <row r="102" spans="2:19" ht="15.75"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</row>
    <row r="103" spans="2:19" ht="15.75"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</row>
    <row r="104" spans="2:19" ht="15.75"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</row>
    <row r="105" spans="2:19" ht="15.75"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</row>
    <row r="106" spans="2:19" ht="15.75"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</row>
    <row r="107" spans="2:19" ht="15.75"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</row>
    <row r="108" spans="2:19" ht="15.75"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</row>
    <row r="109" spans="2:19" ht="15.75"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</row>
    <row r="110" spans="2:19" ht="15.75"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</row>
    <row r="111" spans="2:19" ht="15.75"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</row>
    <row r="112" spans="2:19" ht="15.75"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</row>
    <row r="113" spans="2:19" ht="15.75"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</row>
    <row r="114" spans="2:19" ht="15.75"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</row>
    <row r="115" spans="2:19" ht="15.75"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</row>
    <row r="116" spans="2:19" ht="15.75"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</row>
    <row r="117" spans="2:19" ht="15.75"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</row>
    <row r="118" spans="2:19" ht="15.75"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</row>
    <row r="119" spans="2:19" ht="15.75"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</row>
    <row r="120" spans="2:19" ht="15.75"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</row>
    <row r="121" spans="2:19" ht="15.75"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</row>
    <row r="122" spans="2:19" ht="15.75"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</row>
    <row r="123" spans="2:19" ht="15.75"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</row>
    <row r="124" spans="2:19" ht="15.75"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</row>
    <row r="125" spans="2:19" ht="15.75"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</row>
    <row r="126" spans="2:19" ht="15.75"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</row>
    <row r="127" spans="2:19" ht="15.75"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</row>
    <row r="128" spans="2:19" ht="15.75"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</row>
    <row r="129" spans="2:19" ht="15.75"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</row>
    <row r="130" spans="2:19" ht="15.75"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</row>
    <row r="131" spans="2:19" ht="15.75"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</row>
    <row r="132" spans="2:19" ht="15.75"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</row>
    <row r="133" spans="2:19" ht="15.75"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</row>
    <row r="134" spans="2:19" ht="15.75"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</row>
    <row r="135" spans="2:19" ht="15.75"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</row>
    <row r="136" spans="2:19" ht="15.75"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</row>
    <row r="137" spans="2:19" ht="15.75"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</row>
    <row r="138" spans="2:19" ht="15.75"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</row>
    <row r="139" spans="2:19" ht="15.75"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</row>
    <row r="140" spans="2:19" ht="15.75"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</row>
    <row r="141" spans="2:19" ht="15.75"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</row>
    <row r="142" spans="2:19" ht="15.75"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</row>
    <row r="143" spans="2:19" ht="15.75"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4" r:id="rId1"/>
  <headerFooter>
    <oddHeader>&amp;R&amp;"-,Félkövér"11.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97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74.28125" style="93" customWidth="1"/>
    <col min="2" max="2" width="8.28125" style="93" bestFit="1" customWidth="1"/>
    <col min="3" max="3" width="19.140625" style="93" customWidth="1"/>
    <col min="4" max="4" width="19.28125" style="93" customWidth="1"/>
    <col min="5" max="5" width="18.8515625" style="93" customWidth="1"/>
    <col min="6" max="16384" width="9.140625" style="93" customWidth="1"/>
  </cols>
  <sheetData>
    <row r="1" spans="1:5" ht="24" customHeight="1">
      <c r="A1" s="329" t="s">
        <v>704</v>
      </c>
      <c r="B1" s="330"/>
      <c r="C1" s="330"/>
      <c r="D1" s="330"/>
      <c r="E1" s="345"/>
    </row>
    <row r="2" spans="1:7" ht="24" customHeight="1">
      <c r="A2" s="331" t="s">
        <v>717</v>
      </c>
      <c r="B2" s="330"/>
      <c r="C2" s="330"/>
      <c r="D2" s="330"/>
      <c r="E2" s="345"/>
      <c r="G2" s="177"/>
    </row>
    <row r="3" ht="15.75">
      <c r="A3" s="158"/>
    </row>
    <row r="4" ht="15.75">
      <c r="A4" s="96" t="s">
        <v>646</v>
      </c>
    </row>
    <row r="5" spans="1:5" ht="31.5">
      <c r="A5" s="80" t="s">
        <v>39</v>
      </c>
      <c r="B5" s="81" t="s">
        <v>12</v>
      </c>
      <c r="C5" s="160" t="s">
        <v>550</v>
      </c>
      <c r="D5" s="160" t="s">
        <v>551</v>
      </c>
      <c r="E5" s="82" t="s">
        <v>2</v>
      </c>
    </row>
    <row r="6" spans="1:5" ht="15" customHeight="1">
      <c r="A6" s="83" t="s">
        <v>219</v>
      </c>
      <c r="B6" s="84" t="s">
        <v>220</v>
      </c>
      <c r="C6" s="143"/>
      <c r="D6" s="143"/>
      <c r="E6" s="143">
        <f>SUM(C6:D6)</f>
        <v>0</v>
      </c>
    </row>
    <row r="7" spans="1:5" ht="15" customHeight="1">
      <c r="A7" s="86" t="s">
        <v>221</v>
      </c>
      <c r="B7" s="84" t="s">
        <v>222</v>
      </c>
      <c r="C7" s="143"/>
      <c r="D7" s="143"/>
      <c r="E7" s="143">
        <f aca="true" t="shared" si="0" ref="E7:E70">SUM(C7:D7)</f>
        <v>0</v>
      </c>
    </row>
    <row r="8" spans="1:5" ht="15" customHeight="1">
      <c r="A8" s="86" t="s">
        <v>223</v>
      </c>
      <c r="B8" s="84" t="s">
        <v>224</v>
      </c>
      <c r="C8" s="143"/>
      <c r="D8" s="143"/>
      <c r="E8" s="143">
        <f t="shared" si="0"/>
        <v>0</v>
      </c>
    </row>
    <row r="9" spans="1:5" ht="15" customHeight="1">
      <c r="A9" s="86" t="s">
        <v>225</v>
      </c>
      <c r="B9" s="84" t="s">
        <v>226</v>
      </c>
      <c r="C9" s="143"/>
      <c r="D9" s="143"/>
      <c r="E9" s="143">
        <f t="shared" si="0"/>
        <v>0</v>
      </c>
    </row>
    <row r="10" spans="1:5" ht="15" customHeight="1">
      <c r="A10" s="86" t="s">
        <v>227</v>
      </c>
      <c r="B10" s="84" t="s">
        <v>228</v>
      </c>
      <c r="C10" s="143"/>
      <c r="D10" s="143"/>
      <c r="E10" s="143">
        <f t="shared" si="0"/>
        <v>0</v>
      </c>
    </row>
    <row r="11" spans="1:5" ht="15" customHeight="1">
      <c r="A11" s="86" t="s">
        <v>229</v>
      </c>
      <c r="B11" s="84" t="s">
        <v>230</v>
      </c>
      <c r="C11" s="143"/>
      <c r="D11" s="143"/>
      <c r="E11" s="143">
        <f t="shared" si="0"/>
        <v>0</v>
      </c>
    </row>
    <row r="12" spans="1:5" ht="15" customHeight="1">
      <c r="A12" s="87" t="s">
        <v>475</v>
      </c>
      <c r="B12" s="88" t="s">
        <v>231</v>
      </c>
      <c r="C12" s="143">
        <f>SUM(C6:C11)</f>
        <v>0</v>
      </c>
      <c r="D12" s="143">
        <f>SUM(D6:D11)</f>
        <v>0</v>
      </c>
      <c r="E12" s="143">
        <f>SUM(E6:E11)</f>
        <v>0</v>
      </c>
    </row>
    <row r="13" spans="1:5" ht="15" customHeight="1">
      <c r="A13" s="86" t="s">
        <v>232</v>
      </c>
      <c r="B13" s="84" t="s">
        <v>233</v>
      </c>
      <c r="C13" s="143"/>
      <c r="D13" s="143"/>
      <c r="E13" s="143">
        <f t="shared" si="0"/>
        <v>0</v>
      </c>
    </row>
    <row r="14" spans="1:5" ht="15" customHeight="1">
      <c r="A14" s="86" t="s">
        <v>234</v>
      </c>
      <c r="B14" s="84" t="s">
        <v>235</v>
      </c>
      <c r="C14" s="143"/>
      <c r="D14" s="143"/>
      <c r="E14" s="143">
        <f t="shared" si="0"/>
        <v>0</v>
      </c>
    </row>
    <row r="15" spans="1:5" ht="15" customHeight="1">
      <c r="A15" s="86" t="s">
        <v>438</v>
      </c>
      <c r="B15" s="84" t="s">
        <v>236</v>
      </c>
      <c r="C15" s="143"/>
      <c r="D15" s="143"/>
      <c r="E15" s="143">
        <f t="shared" si="0"/>
        <v>0</v>
      </c>
    </row>
    <row r="16" spans="1:5" ht="15" customHeight="1">
      <c r="A16" s="86" t="s">
        <v>439</v>
      </c>
      <c r="B16" s="84" t="s">
        <v>237</v>
      </c>
      <c r="C16" s="143"/>
      <c r="D16" s="143"/>
      <c r="E16" s="143">
        <f t="shared" si="0"/>
        <v>0</v>
      </c>
    </row>
    <row r="17" spans="1:5" ht="15" customHeight="1">
      <c r="A17" s="86" t="s">
        <v>440</v>
      </c>
      <c r="B17" s="84" t="s">
        <v>238</v>
      </c>
      <c r="C17" s="143"/>
      <c r="D17" s="143"/>
      <c r="E17" s="143">
        <f t="shared" si="0"/>
        <v>0</v>
      </c>
    </row>
    <row r="18" spans="1:5" ht="15" customHeight="1">
      <c r="A18" s="87" t="s">
        <v>476</v>
      </c>
      <c r="B18" s="88" t="s">
        <v>239</v>
      </c>
      <c r="C18" s="143"/>
      <c r="D18" s="143"/>
      <c r="E18" s="143">
        <f t="shared" si="0"/>
        <v>0</v>
      </c>
    </row>
    <row r="19" spans="1:5" ht="15" customHeight="1">
      <c r="A19" s="86" t="s">
        <v>444</v>
      </c>
      <c r="B19" s="84" t="s">
        <v>248</v>
      </c>
      <c r="C19" s="143"/>
      <c r="D19" s="143"/>
      <c r="E19" s="143">
        <f t="shared" si="0"/>
        <v>0</v>
      </c>
    </row>
    <row r="20" spans="1:5" ht="15" customHeight="1">
      <c r="A20" s="86" t="s">
        <v>445</v>
      </c>
      <c r="B20" s="84" t="s">
        <v>249</v>
      </c>
      <c r="C20" s="143"/>
      <c r="D20" s="143"/>
      <c r="E20" s="143">
        <f t="shared" si="0"/>
        <v>0</v>
      </c>
    </row>
    <row r="21" spans="1:5" ht="15" customHeight="1">
      <c r="A21" s="87" t="s">
        <v>478</v>
      </c>
      <c r="B21" s="88" t="s">
        <v>250</v>
      </c>
      <c r="C21" s="143"/>
      <c r="D21" s="143"/>
      <c r="E21" s="143">
        <f t="shared" si="0"/>
        <v>0</v>
      </c>
    </row>
    <row r="22" spans="1:5" ht="15" customHeight="1">
      <c r="A22" s="86" t="s">
        <v>446</v>
      </c>
      <c r="B22" s="84" t="s">
        <v>251</v>
      </c>
      <c r="C22" s="143"/>
      <c r="D22" s="143"/>
      <c r="E22" s="143">
        <f t="shared" si="0"/>
        <v>0</v>
      </c>
    </row>
    <row r="23" spans="1:5" ht="15" customHeight="1">
      <c r="A23" s="86" t="s">
        <v>447</v>
      </c>
      <c r="B23" s="84" t="s">
        <v>252</v>
      </c>
      <c r="C23" s="143"/>
      <c r="D23" s="143"/>
      <c r="E23" s="143">
        <f t="shared" si="0"/>
        <v>0</v>
      </c>
    </row>
    <row r="24" spans="1:5" ht="15" customHeight="1">
      <c r="A24" s="86" t="s">
        <v>448</v>
      </c>
      <c r="B24" s="84" t="s">
        <v>253</v>
      </c>
      <c r="C24" s="143"/>
      <c r="D24" s="143"/>
      <c r="E24" s="143">
        <f t="shared" si="0"/>
        <v>0</v>
      </c>
    </row>
    <row r="25" spans="1:5" ht="15" customHeight="1">
      <c r="A25" s="86" t="s">
        <v>449</v>
      </c>
      <c r="B25" s="84" t="s">
        <v>254</v>
      </c>
      <c r="C25" s="143"/>
      <c r="D25" s="143"/>
      <c r="E25" s="143">
        <f t="shared" si="0"/>
        <v>0</v>
      </c>
    </row>
    <row r="26" spans="1:5" ht="15" customHeight="1">
      <c r="A26" s="86" t="s">
        <v>450</v>
      </c>
      <c r="B26" s="84" t="s">
        <v>257</v>
      </c>
      <c r="C26" s="143"/>
      <c r="D26" s="143"/>
      <c r="E26" s="143">
        <f t="shared" si="0"/>
        <v>0</v>
      </c>
    </row>
    <row r="27" spans="1:5" ht="15" customHeight="1">
      <c r="A27" s="86" t="s">
        <v>258</v>
      </c>
      <c r="B27" s="84" t="s">
        <v>259</v>
      </c>
      <c r="C27" s="143"/>
      <c r="D27" s="143"/>
      <c r="E27" s="143">
        <f t="shared" si="0"/>
        <v>0</v>
      </c>
    </row>
    <row r="28" spans="1:5" ht="15" customHeight="1">
      <c r="A28" s="86" t="s">
        <v>451</v>
      </c>
      <c r="B28" s="84" t="s">
        <v>260</v>
      </c>
      <c r="C28" s="143"/>
      <c r="D28" s="143"/>
      <c r="E28" s="143">
        <f t="shared" si="0"/>
        <v>0</v>
      </c>
    </row>
    <row r="29" spans="1:5" ht="15" customHeight="1">
      <c r="A29" s="86" t="s">
        <v>452</v>
      </c>
      <c r="B29" s="84" t="s">
        <v>265</v>
      </c>
      <c r="C29" s="143"/>
      <c r="D29" s="143"/>
      <c r="E29" s="143">
        <f t="shared" si="0"/>
        <v>0</v>
      </c>
    </row>
    <row r="30" spans="1:5" ht="15" customHeight="1">
      <c r="A30" s="87" t="s">
        <v>479</v>
      </c>
      <c r="B30" s="88" t="s">
        <v>268</v>
      </c>
      <c r="C30" s="143"/>
      <c r="D30" s="143"/>
      <c r="E30" s="143">
        <f t="shared" si="0"/>
        <v>0</v>
      </c>
    </row>
    <row r="31" spans="1:5" ht="15" customHeight="1">
      <c r="A31" s="86" t="s">
        <v>453</v>
      </c>
      <c r="B31" s="84" t="s">
        <v>269</v>
      </c>
      <c r="C31" s="143"/>
      <c r="D31" s="143"/>
      <c r="E31" s="143">
        <f t="shared" si="0"/>
        <v>0</v>
      </c>
    </row>
    <row r="32" spans="1:5" ht="15" customHeight="1">
      <c r="A32" s="87" t="s">
        <v>480</v>
      </c>
      <c r="B32" s="88" t="s">
        <v>270</v>
      </c>
      <c r="C32" s="143"/>
      <c r="D32" s="143"/>
      <c r="E32" s="143">
        <f t="shared" si="0"/>
        <v>0</v>
      </c>
    </row>
    <row r="33" spans="1:5" ht="15" customHeight="1">
      <c r="A33" s="57" t="s">
        <v>271</v>
      </c>
      <c r="B33" s="84" t="s">
        <v>272</v>
      </c>
      <c r="C33" s="143"/>
      <c r="D33" s="143"/>
      <c r="E33" s="143">
        <f t="shared" si="0"/>
        <v>0</v>
      </c>
    </row>
    <row r="34" spans="1:5" ht="15" customHeight="1">
      <c r="A34" s="57" t="s">
        <v>454</v>
      </c>
      <c r="B34" s="84" t="s">
        <v>273</v>
      </c>
      <c r="C34" s="143"/>
      <c r="D34" s="143"/>
      <c r="E34" s="143">
        <f t="shared" si="0"/>
        <v>0</v>
      </c>
    </row>
    <row r="35" spans="1:5" ht="15" customHeight="1">
      <c r="A35" s="57" t="s">
        <v>455</v>
      </c>
      <c r="B35" s="84" t="s">
        <v>274</v>
      </c>
      <c r="C35" s="143"/>
      <c r="D35" s="143"/>
      <c r="E35" s="143">
        <f t="shared" si="0"/>
        <v>0</v>
      </c>
    </row>
    <row r="36" spans="1:5" ht="15" customHeight="1">
      <c r="A36" s="57" t="s">
        <v>456</v>
      </c>
      <c r="B36" s="84" t="s">
        <v>275</v>
      </c>
      <c r="C36" s="143"/>
      <c r="D36" s="143"/>
      <c r="E36" s="143">
        <f t="shared" si="0"/>
        <v>0</v>
      </c>
    </row>
    <row r="37" spans="1:5" ht="15" customHeight="1">
      <c r="A37" s="57" t="s">
        <v>276</v>
      </c>
      <c r="B37" s="84" t="s">
        <v>277</v>
      </c>
      <c r="C37" s="143"/>
      <c r="D37" s="143"/>
      <c r="E37" s="143">
        <f t="shared" si="0"/>
        <v>0</v>
      </c>
    </row>
    <row r="38" spans="1:5" ht="15" customHeight="1">
      <c r="A38" s="57" t="s">
        <v>278</v>
      </c>
      <c r="B38" s="84" t="s">
        <v>279</v>
      </c>
      <c r="C38" s="143"/>
      <c r="D38" s="143"/>
      <c r="E38" s="143">
        <f t="shared" si="0"/>
        <v>0</v>
      </c>
    </row>
    <row r="39" spans="1:5" ht="15" customHeight="1">
      <c r="A39" s="57" t="s">
        <v>280</v>
      </c>
      <c r="B39" s="84" t="s">
        <v>281</v>
      </c>
      <c r="C39" s="143"/>
      <c r="D39" s="143"/>
      <c r="E39" s="143">
        <f t="shared" si="0"/>
        <v>0</v>
      </c>
    </row>
    <row r="40" spans="1:5" ht="15" customHeight="1">
      <c r="A40" s="57" t="s">
        <v>457</v>
      </c>
      <c r="B40" s="84" t="s">
        <v>282</v>
      </c>
      <c r="C40" s="143"/>
      <c r="D40" s="143"/>
      <c r="E40" s="143">
        <f t="shared" si="0"/>
        <v>0</v>
      </c>
    </row>
    <row r="41" spans="1:5" ht="15" customHeight="1">
      <c r="A41" s="57" t="s">
        <v>458</v>
      </c>
      <c r="B41" s="84" t="s">
        <v>283</v>
      </c>
      <c r="C41" s="143"/>
      <c r="D41" s="143"/>
      <c r="E41" s="143">
        <f t="shared" si="0"/>
        <v>0</v>
      </c>
    </row>
    <row r="42" spans="1:5" ht="15" customHeight="1">
      <c r="A42" s="57" t="s">
        <v>459</v>
      </c>
      <c r="B42" s="84" t="s">
        <v>284</v>
      </c>
      <c r="C42" s="143"/>
      <c r="D42" s="143"/>
      <c r="E42" s="143">
        <f t="shared" si="0"/>
        <v>0</v>
      </c>
    </row>
    <row r="43" spans="1:5" ht="15" customHeight="1">
      <c r="A43" s="61" t="s">
        <v>481</v>
      </c>
      <c r="B43" s="88" t="s">
        <v>285</v>
      </c>
      <c r="C43" s="143"/>
      <c r="D43" s="143"/>
      <c r="E43" s="143">
        <f t="shared" si="0"/>
        <v>0</v>
      </c>
    </row>
    <row r="44" spans="1:5" ht="15" customHeight="1">
      <c r="A44" s="57" t="s">
        <v>294</v>
      </c>
      <c r="B44" s="84" t="s">
        <v>295</v>
      </c>
      <c r="C44" s="143"/>
      <c r="D44" s="143"/>
      <c r="E44" s="143">
        <f t="shared" si="0"/>
        <v>0</v>
      </c>
    </row>
    <row r="45" spans="1:5" ht="15" customHeight="1">
      <c r="A45" s="86" t="s">
        <v>463</v>
      </c>
      <c r="B45" s="84" t="s">
        <v>296</v>
      </c>
      <c r="C45" s="143"/>
      <c r="D45" s="143"/>
      <c r="E45" s="143">
        <f t="shared" si="0"/>
        <v>0</v>
      </c>
    </row>
    <row r="46" spans="1:5" ht="15" customHeight="1">
      <c r="A46" s="57" t="s">
        <v>464</v>
      </c>
      <c r="B46" s="84" t="s">
        <v>297</v>
      </c>
      <c r="C46" s="143"/>
      <c r="D46" s="143"/>
      <c r="E46" s="143">
        <f t="shared" si="0"/>
        <v>0</v>
      </c>
    </row>
    <row r="47" spans="1:5" ht="15" customHeight="1">
      <c r="A47" s="87" t="s">
        <v>483</v>
      </c>
      <c r="B47" s="88" t="s">
        <v>298</v>
      </c>
      <c r="C47" s="143"/>
      <c r="D47" s="143"/>
      <c r="E47" s="143">
        <f t="shared" si="0"/>
        <v>0</v>
      </c>
    </row>
    <row r="48" spans="1:5" ht="15" customHeight="1">
      <c r="A48" s="104" t="s">
        <v>549</v>
      </c>
      <c r="B48" s="111"/>
      <c r="C48" s="143"/>
      <c r="D48" s="143"/>
      <c r="E48" s="143">
        <f t="shared" si="0"/>
        <v>0</v>
      </c>
    </row>
    <row r="49" spans="1:5" ht="15" customHeight="1">
      <c r="A49" s="86" t="s">
        <v>240</v>
      </c>
      <c r="B49" s="84" t="s">
        <v>241</v>
      </c>
      <c r="C49" s="143"/>
      <c r="D49" s="143"/>
      <c r="E49" s="143">
        <f t="shared" si="0"/>
        <v>0</v>
      </c>
    </row>
    <row r="50" spans="1:5" ht="15" customHeight="1">
      <c r="A50" s="86" t="s">
        <v>242</v>
      </c>
      <c r="B50" s="84" t="s">
        <v>243</v>
      </c>
      <c r="C50" s="143"/>
      <c r="D50" s="143"/>
      <c r="E50" s="143">
        <f t="shared" si="0"/>
        <v>0</v>
      </c>
    </row>
    <row r="51" spans="1:5" ht="15" customHeight="1">
      <c r="A51" s="86" t="s">
        <v>441</v>
      </c>
      <c r="B51" s="84" t="s">
        <v>244</v>
      </c>
      <c r="C51" s="143"/>
      <c r="D51" s="143"/>
      <c r="E51" s="143">
        <f t="shared" si="0"/>
        <v>0</v>
      </c>
    </row>
    <row r="52" spans="1:5" ht="15" customHeight="1">
      <c r="A52" s="86" t="s">
        <v>442</v>
      </c>
      <c r="B52" s="84" t="s">
        <v>245</v>
      </c>
      <c r="C52" s="143"/>
      <c r="D52" s="143"/>
      <c r="E52" s="143">
        <f t="shared" si="0"/>
        <v>0</v>
      </c>
    </row>
    <row r="53" spans="1:5" ht="15" customHeight="1">
      <c r="A53" s="86" t="s">
        <v>443</v>
      </c>
      <c r="B53" s="84" t="s">
        <v>246</v>
      </c>
      <c r="C53" s="143"/>
      <c r="D53" s="143"/>
      <c r="E53" s="143">
        <f t="shared" si="0"/>
        <v>0</v>
      </c>
    </row>
    <row r="54" spans="1:5" ht="15" customHeight="1">
      <c r="A54" s="87" t="s">
        <v>477</v>
      </c>
      <c r="B54" s="88" t="s">
        <v>247</v>
      </c>
      <c r="C54" s="143"/>
      <c r="D54" s="143"/>
      <c r="E54" s="143">
        <f t="shared" si="0"/>
        <v>0</v>
      </c>
    </row>
    <row r="55" spans="1:5" ht="15" customHeight="1">
      <c r="A55" s="57" t="s">
        <v>460</v>
      </c>
      <c r="B55" s="84" t="s">
        <v>286</v>
      </c>
      <c r="C55" s="143"/>
      <c r="D55" s="143"/>
      <c r="E55" s="143">
        <f t="shared" si="0"/>
        <v>0</v>
      </c>
    </row>
    <row r="56" spans="1:5" ht="15" customHeight="1">
      <c r="A56" s="57" t="s">
        <v>461</v>
      </c>
      <c r="B56" s="84" t="s">
        <v>287</v>
      </c>
      <c r="C56" s="143"/>
      <c r="D56" s="143"/>
      <c r="E56" s="143">
        <f t="shared" si="0"/>
        <v>0</v>
      </c>
    </row>
    <row r="57" spans="1:5" ht="15" customHeight="1">
      <c r="A57" s="57" t="s">
        <v>288</v>
      </c>
      <c r="B57" s="84" t="s">
        <v>289</v>
      </c>
      <c r="C57" s="143"/>
      <c r="D57" s="143"/>
      <c r="E57" s="143">
        <f t="shared" si="0"/>
        <v>0</v>
      </c>
    </row>
    <row r="58" spans="1:5" ht="15" customHeight="1">
      <c r="A58" s="57" t="s">
        <v>462</v>
      </c>
      <c r="B58" s="84" t="s">
        <v>290</v>
      </c>
      <c r="C58" s="143"/>
      <c r="D58" s="143"/>
      <c r="E58" s="143">
        <f t="shared" si="0"/>
        <v>0</v>
      </c>
    </row>
    <row r="59" spans="1:5" ht="15" customHeight="1">
      <c r="A59" s="57" t="s">
        <v>291</v>
      </c>
      <c r="B59" s="84" t="s">
        <v>292</v>
      </c>
      <c r="C59" s="143"/>
      <c r="D59" s="143"/>
      <c r="E59" s="143">
        <f t="shared" si="0"/>
        <v>0</v>
      </c>
    </row>
    <row r="60" spans="1:5" ht="15" customHeight="1">
      <c r="A60" s="87" t="s">
        <v>482</v>
      </c>
      <c r="B60" s="88" t="s">
        <v>293</v>
      </c>
      <c r="C60" s="143"/>
      <c r="D60" s="143"/>
      <c r="E60" s="143">
        <f t="shared" si="0"/>
        <v>0</v>
      </c>
    </row>
    <row r="61" spans="1:5" ht="15" customHeight="1">
      <c r="A61" s="57" t="s">
        <v>299</v>
      </c>
      <c r="B61" s="84" t="s">
        <v>300</v>
      </c>
      <c r="C61" s="143"/>
      <c r="D61" s="143"/>
      <c r="E61" s="143">
        <f t="shared" si="0"/>
        <v>0</v>
      </c>
    </row>
    <row r="62" spans="1:5" ht="15" customHeight="1">
      <c r="A62" s="86" t="s">
        <v>465</v>
      </c>
      <c r="B62" s="84" t="s">
        <v>301</v>
      </c>
      <c r="C62" s="143"/>
      <c r="D62" s="143"/>
      <c r="E62" s="143">
        <f t="shared" si="0"/>
        <v>0</v>
      </c>
    </row>
    <row r="63" spans="1:5" ht="15" customHeight="1">
      <c r="A63" s="57" t="s">
        <v>466</v>
      </c>
      <c r="B63" s="84" t="s">
        <v>302</v>
      </c>
      <c r="C63" s="143"/>
      <c r="D63" s="143"/>
      <c r="E63" s="143">
        <f t="shared" si="0"/>
        <v>0</v>
      </c>
    </row>
    <row r="64" spans="1:5" ht="15" customHeight="1">
      <c r="A64" s="87" t="s">
        <v>485</v>
      </c>
      <c r="B64" s="88" t="s">
        <v>303</v>
      </c>
      <c r="C64" s="143"/>
      <c r="D64" s="143"/>
      <c r="E64" s="143">
        <f t="shared" si="0"/>
        <v>0</v>
      </c>
    </row>
    <row r="65" spans="1:5" ht="15" customHeight="1">
      <c r="A65" s="104" t="s">
        <v>548</v>
      </c>
      <c r="B65" s="111"/>
      <c r="C65" s="143"/>
      <c r="D65" s="143"/>
      <c r="E65" s="143">
        <f t="shared" si="0"/>
        <v>0</v>
      </c>
    </row>
    <row r="66" spans="1:5" ht="15.75">
      <c r="A66" s="112" t="s">
        <v>484</v>
      </c>
      <c r="B66" s="106" t="s">
        <v>304</v>
      </c>
      <c r="C66" s="143"/>
      <c r="D66" s="144">
        <f>D32+D43+D47</f>
        <v>0</v>
      </c>
      <c r="E66" s="143">
        <f t="shared" si="0"/>
        <v>0</v>
      </c>
    </row>
    <row r="67" spans="1:5" ht="15.75">
      <c r="A67" s="113" t="s">
        <v>600</v>
      </c>
      <c r="B67" s="114"/>
      <c r="C67" s="143"/>
      <c r="D67" s="143"/>
      <c r="E67" s="143">
        <f t="shared" si="0"/>
        <v>0</v>
      </c>
    </row>
    <row r="68" spans="1:5" ht="15.75">
      <c r="A68" s="113" t="s">
        <v>601</v>
      </c>
      <c r="B68" s="114"/>
      <c r="C68" s="143"/>
      <c r="D68" s="143"/>
      <c r="E68" s="143">
        <f t="shared" si="0"/>
        <v>0</v>
      </c>
    </row>
    <row r="69" spans="1:11" ht="15.75">
      <c r="A69" s="73" t="s">
        <v>467</v>
      </c>
      <c r="B69" s="86" t="s">
        <v>305</v>
      </c>
      <c r="C69" s="143"/>
      <c r="D69" s="143"/>
      <c r="E69" s="143">
        <f t="shared" si="0"/>
        <v>0</v>
      </c>
      <c r="G69" s="178"/>
      <c r="H69" s="162"/>
      <c r="I69" s="162"/>
      <c r="J69" s="162"/>
      <c r="K69" s="162"/>
    </row>
    <row r="70" spans="1:11" ht="15.75">
      <c r="A70" s="57" t="s">
        <v>306</v>
      </c>
      <c r="B70" s="86" t="s">
        <v>307</v>
      </c>
      <c r="C70" s="143"/>
      <c r="D70" s="143"/>
      <c r="E70" s="143">
        <f t="shared" si="0"/>
        <v>0</v>
      </c>
      <c r="G70" s="178"/>
      <c r="H70" s="162"/>
      <c r="I70" s="162"/>
      <c r="J70" s="162"/>
      <c r="K70" s="162"/>
    </row>
    <row r="71" spans="1:11" ht="15.75">
      <c r="A71" s="73" t="s">
        <v>468</v>
      </c>
      <c r="B71" s="86" t="s">
        <v>308</v>
      </c>
      <c r="C71" s="143"/>
      <c r="D71" s="143"/>
      <c r="E71" s="143">
        <f aca="true" t="shared" si="1" ref="E71:E94">SUM(C71:D71)</f>
        <v>0</v>
      </c>
      <c r="G71" s="178"/>
      <c r="H71" s="162"/>
      <c r="I71" s="162"/>
      <c r="J71" s="162"/>
      <c r="K71" s="162"/>
    </row>
    <row r="72" spans="1:11" ht="15.75">
      <c r="A72" s="61" t="s">
        <v>486</v>
      </c>
      <c r="B72" s="87" t="s">
        <v>309</v>
      </c>
      <c r="C72" s="144">
        <f>SUM(C69:C71)</f>
        <v>0</v>
      </c>
      <c r="D72" s="144">
        <f>SUM(D69:D71)</f>
        <v>0</v>
      </c>
      <c r="E72" s="143">
        <f t="shared" si="1"/>
        <v>0</v>
      </c>
      <c r="G72" s="179"/>
      <c r="H72" s="164"/>
      <c r="I72" s="164"/>
      <c r="J72" s="164"/>
      <c r="K72" s="164"/>
    </row>
    <row r="73" spans="1:11" ht="15.75">
      <c r="A73" s="57" t="s">
        <v>469</v>
      </c>
      <c r="B73" s="86" t="s">
        <v>310</v>
      </c>
      <c r="C73" s="143"/>
      <c r="D73" s="143"/>
      <c r="E73" s="143">
        <f t="shared" si="1"/>
        <v>0</v>
      </c>
      <c r="G73" s="178"/>
      <c r="H73" s="162"/>
      <c r="I73" s="162"/>
      <c r="J73" s="162"/>
      <c r="K73" s="162"/>
    </row>
    <row r="74" spans="1:11" ht="15.75">
      <c r="A74" s="73" t="s">
        <v>311</v>
      </c>
      <c r="B74" s="86" t="s">
        <v>312</v>
      </c>
      <c r="C74" s="143"/>
      <c r="D74" s="143"/>
      <c r="E74" s="143">
        <f t="shared" si="1"/>
        <v>0</v>
      </c>
      <c r="G74" s="178"/>
      <c r="H74" s="162"/>
      <c r="I74" s="162"/>
      <c r="J74" s="162"/>
      <c r="K74" s="162"/>
    </row>
    <row r="75" spans="1:11" ht="15.75">
      <c r="A75" s="57" t="s">
        <v>470</v>
      </c>
      <c r="B75" s="86" t="s">
        <v>313</v>
      </c>
      <c r="C75" s="143"/>
      <c r="D75" s="143"/>
      <c r="E75" s="143">
        <f t="shared" si="1"/>
        <v>0</v>
      </c>
      <c r="G75" s="178"/>
      <c r="H75" s="162"/>
      <c r="I75" s="162"/>
      <c r="J75" s="162"/>
      <c r="K75" s="162"/>
    </row>
    <row r="76" spans="1:11" ht="15.75">
      <c r="A76" s="73" t="s">
        <v>314</v>
      </c>
      <c r="B76" s="86" t="s">
        <v>315</v>
      </c>
      <c r="C76" s="143"/>
      <c r="D76" s="143"/>
      <c r="E76" s="143">
        <f t="shared" si="1"/>
        <v>0</v>
      </c>
      <c r="G76" s="178"/>
      <c r="H76" s="162"/>
      <c r="I76" s="162"/>
      <c r="J76" s="162"/>
      <c r="K76" s="162"/>
    </row>
    <row r="77" spans="1:11" ht="15.75">
      <c r="A77" s="75" t="s">
        <v>487</v>
      </c>
      <c r="B77" s="87" t="s">
        <v>316</v>
      </c>
      <c r="C77" s="144">
        <f>SUM(C73:C76)</f>
        <v>0</v>
      </c>
      <c r="D77" s="144">
        <f>SUM(D73:D76)</f>
        <v>0</v>
      </c>
      <c r="E77" s="143">
        <f t="shared" si="1"/>
        <v>0</v>
      </c>
      <c r="G77" s="179"/>
      <c r="H77" s="164"/>
      <c r="I77" s="164"/>
      <c r="J77" s="164"/>
      <c r="K77" s="164"/>
    </row>
    <row r="78" spans="1:11" ht="15.75">
      <c r="A78" s="86" t="s">
        <v>598</v>
      </c>
      <c r="B78" s="86" t="s">
        <v>317</v>
      </c>
      <c r="C78" s="143">
        <v>32815</v>
      </c>
      <c r="D78" s="143"/>
      <c r="E78" s="143">
        <f t="shared" si="1"/>
        <v>32815</v>
      </c>
      <c r="G78" s="178"/>
      <c r="H78" s="162"/>
      <c r="I78" s="162"/>
      <c r="J78" s="162"/>
      <c r="K78" s="162"/>
    </row>
    <row r="79" spans="1:11" ht="15.75">
      <c r="A79" s="86" t="s">
        <v>599</v>
      </c>
      <c r="B79" s="86" t="s">
        <v>317</v>
      </c>
      <c r="C79" s="143"/>
      <c r="D79" s="143"/>
      <c r="E79" s="143">
        <f t="shared" si="1"/>
        <v>0</v>
      </c>
      <c r="G79" s="178"/>
      <c r="H79" s="162"/>
      <c r="I79" s="162"/>
      <c r="J79" s="162"/>
      <c r="K79" s="162"/>
    </row>
    <row r="80" spans="1:11" ht="15.75">
      <c r="A80" s="86" t="s">
        <v>596</v>
      </c>
      <c r="B80" s="86" t="s">
        <v>318</v>
      </c>
      <c r="C80" s="143"/>
      <c r="D80" s="143"/>
      <c r="E80" s="143">
        <f t="shared" si="1"/>
        <v>0</v>
      </c>
      <c r="G80" s="178"/>
      <c r="H80" s="162"/>
      <c r="I80" s="162"/>
      <c r="J80" s="162"/>
      <c r="K80" s="162"/>
    </row>
    <row r="81" spans="1:11" ht="15.75">
      <c r="A81" s="86" t="s">
        <v>597</v>
      </c>
      <c r="B81" s="86" t="s">
        <v>318</v>
      </c>
      <c r="C81" s="143"/>
      <c r="D81" s="143"/>
      <c r="E81" s="143">
        <f t="shared" si="1"/>
        <v>0</v>
      </c>
      <c r="G81" s="178"/>
      <c r="H81" s="162"/>
      <c r="I81" s="162"/>
      <c r="J81" s="162"/>
      <c r="K81" s="162"/>
    </row>
    <row r="82" spans="1:11" ht="15.75">
      <c r="A82" s="87" t="s">
        <v>488</v>
      </c>
      <c r="B82" s="87" t="s">
        <v>319</v>
      </c>
      <c r="C82" s="144">
        <f>SUM(C78:C81)</f>
        <v>32815</v>
      </c>
      <c r="D82" s="144">
        <f>SUM(D78:D81)</f>
        <v>0</v>
      </c>
      <c r="E82" s="143"/>
      <c r="G82" s="179"/>
      <c r="H82" s="164"/>
      <c r="I82" s="164"/>
      <c r="J82" s="164"/>
      <c r="K82" s="164"/>
    </row>
    <row r="83" spans="1:11" ht="15.75">
      <c r="A83" s="73" t="s">
        <v>320</v>
      </c>
      <c r="B83" s="86" t="s">
        <v>321</v>
      </c>
      <c r="C83" s="143"/>
      <c r="D83" s="143"/>
      <c r="E83" s="143">
        <f t="shared" si="1"/>
        <v>0</v>
      </c>
      <c r="G83" s="178"/>
      <c r="H83" s="162"/>
      <c r="I83" s="162"/>
      <c r="J83" s="162"/>
      <c r="K83" s="162"/>
    </row>
    <row r="84" spans="1:11" ht="15.75">
      <c r="A84" s="73" t="s">
        <v>322</v>
      </c>
      <c r="B84" s="86" t="s">
        <v>323</v>
      </c>
      <c r="C84" s="143"/>
      <c r="D84" s="143"/>
      <c r="E84" s="143">
        <f t="shared" si="1"/>
        <v>0</v>
      </c>
      <c r="G84" s="178"/>
      <c r="H84" s="162"/>
      <c r="I84" s="162"/>
      <c r="J84" s="162"/>
      <c r="K84" s="162"/>
    </row>
    <row r="85" spans="1:11" ht="15.75">
      <c r="A85" s="73" t="s">
        <v>324</v>
      </c>
      <c r="B85" s="86" t="s">
        <v>325</v>
      </c>
      <c r="C85" s="143">
        <v>108726540</v>
      </c>
      <c r="D85" s="143"/>
      <c r="E85" s="143">
        <f t="shared" si="1"/>
        <v>108726540</v>
      </c>
      <c r="G85" s="178"/>
      <c r="H85" s="162"/>
      <c r="I85" s="162"/>
      <c r="J85" s="162"/>
      <c r="K85" s="162"/>
    </row>
    <row r="86" spans="1:11" ht="15.75">
      <c r="A86" s="73" t="s">
        <v>326</v>
      </c>
      <c r="B86" s="86" t="s">
        <v>327</v>
      </c>
      <c r="C86" s="143"/>
      <c r="D86" s="143"/>
      <c r="E86" s="143">
        <f t="shared" si="1"/>
        <v>0</v>
      </c>
      <c r="G86" s="178"/>
      <c r="H86" s="162"/>
      <c r="I86" s="162"/>
      <c r="J86" s="162"/>
      <c r="K86" s="162"/>
    </row>
    <row r="87" spans="1:11" ht="15.75">
      <c r="A87" s="57" t="s">
        <v>471</v>
      </c>
      <c r="B87" s="86" t="s">
        <v>328</v>
      </c>
      <c r="C87" s="143"/>
      <c r="D87" s="143"/>
      <c r="E87" s="143">
        <f t="shared" si="1"/>
        <v>0</v>
      </c>
      <c r="G87" s="178"/>
      <c r="H87" s="162"/>
      <c r="I87" s="162"/>
      <c r="J87" s="162"/>
      <c r="K87" s="162"/>
    </row>
    <row r="88" spans="1:11" ht="15.75">
      <c r="A88" s="61" t="s">
        <v>489</v>
      </c>
      <c r="B88" s="87" t="s">
        <v>330</v>
      </c>
      <c r="C88" s="144">
        <f>SUM(C83:C87)</f>
        <v>108726540</v>
      </c>
      <c r="D88" s="144">
        <f>SUM(D83:D87)</f>
        <v>0</v>
      </c>
      <c r="E88" s="144">
        <f>SUM(E83:E87)</f>
        <v>108726540</v>
      </c>
      <c r="G88" s="179"/>
      <c r="H88" s="164"/>
      <c r="I88" s="164"/>
      <c r="J88" s="164"/>
      <c r="K88" s="164"/>
    </row>
    <row r="89" spans="1:11" ht="15.75">
      <c r="A89" s="57" t="s">
        <v>331</v>
      </c>
      <c r="B89" s="86" t="s">
        <v>332</v>
      </c>
      <c r="C89" s="143"/>
      <c r="D89" s="143"/>
      <c r="E89" s="143">
        <f t="shared" si="1"/>
        <v>0</v>
      </c>
      <c r="G89" s="178"/>
      <c r="H89" s="162"/>
      <c r="I89" s="162"/>
      <c r="J89" s="162"/>
      <c r="K89" s="162"/>
    </row>
    <row r="90" spans="1:11" ht="15.75">
      <c r="A90" s="57" t="s">
        <v>333</v>
      </c>
      <c r="B90" s="86" t="s">
        <v>334</v>
      </c>
      <c r="C90" s="143"/>
      <c r="D90" s="143"/>
      <c r="E90" s="143">
        <f t="shared" si="1"/>
        <v>0</v>
      </c>
      <c r="G90" s="178"/>
      <c r="H90" s="162"/>
      <c r="I90" s="162"/>
      <c r="J90" s="162"/>
      <c r="K90" s="162"/>
    </row>
    <row r="91" spans="1:11" ht="15.75">
      <c r="A91" s="73" t="s">
        <v>335</v>
      </c>
      <c r="B91" s="86" t="s">
        <v>336</v>
      </c>
      <c r="C91" s="143"/>
      <c r="D91" s="143"/>
      <c r="E91" s="143">
        <f t="shared" si="1"/>
        <v>0</v>
      </c>
      <c r="G91" s="178"/>
      <c r="H91" s="162"/>
      <c r="I91" s="162"/>
      <c r="J91" s="162"/>
      <c r="K91" s="162"/>
    </row>
    <row r="92" spans="1:11" ht="15.75">
      <c r="A92" s="73" t="s">
        <v>472</v>
      </c>
      <c r="B92" s="86" t="s">
        <v>337</v>
      </c>
      <c r="C92" s="143"/>
      <c r="D92" s="143"/>
      <c r="E92" s="143">
        <f t="shared" si="1"/>
        <v>0</v>
      </c>
      <c r="G92" s="178"/>
      <c r="H92" s="162"/>
      <c r="I92" s="162"/>
      <c r="J92" s="162"/>
      <c r="K92" s="162"/>
    </row>
    <row r="93" spans="1:11" ht="15.75">
      <c r="A93" s="75" t="s">
        <v>490</v>
      </c>
      <c r="B93" s="87" t="s">
        <v>338</v>
      </c>
      <c r="C93" s="144">
        <f>SUM(C89:C92)</f>
        <v>0</v>
      </c>
      <c r="D93" s="144">
        <f>SUM(D89:D92)</f>
        <v>0</v>
      </c>
      <c r="E93" s="143">
        <f t="shared" si="1"/>
        <v>0</v>
      </c>
      <c r="G93" s="179"/>
      <c r="H93" s="164"/>
      <c r="I93" s="164"/>
      <c r="J93" s="164"/>
      <c r="K93" s="164"/>
    </row>
    <row r="94" spans="1:11" ht="15.75">
      <c r="A94" s="61" t="s">
        <v>339</v>
      </c>
      <c r="B94" s="87" t="s">
        <v>340</v>
      </c>
      <c r="C94" s="143"/>
      <c r="D94" s="143"/>
      <c r="E94" s="143">
        <f t="shared" si="1"/>
        <v>0</v>
      </c>
      <c r="G94" s="179"/>
      <c r="H94" s="162"/>
      <c r="I94" s="162"/>
      <c r="J94" s="162"/>
      <c r="K94" s="162"/>
    </row>
    <row r="95" spans="1:11" ht="15.75">
      <c r="A95" s="108" t="s">
        <v>491</v>
      </c>
      <c r="B95" s="109" t="s">
        <v>341</v>
      </c>
      <c r="C95" s="144">
        <f>C72+C77+C82+C88+C93+C94</f>
        <v>108759355</v>
      </c>
      <c r="D95" s="144">
        <f>D72+D77+D82+D88+D93+D94</f>
        <v>0</v>
      </c>
      <c r="E95" s="144">
        <f>SUM(C95:D95)</f>
        <v>108759355</v>
      </c>
      <c r="G95" s="180"/>
      <c r="H95" s="164"/>
      <c r="I95" s="164"/>
      <c r="J95" s="164"/>
      <c r="K95" s="164"/>
    </row>
    <row r="96" spans="1:11" ht="15.75">
      <c r="A96" s="110" t="s">
        <v>474</v>
      </c>
      <c r="B96" s="34"/>
      <c r="C96" s="144">
        <f>C66+C95</f>
        <v>108759355</v>
      </c>
      <c r="D96" s="144">
        <f>D66+D95</f>
        <v>0</v>
      </c>
      <c r="E96" s="144">
        <f>E66+E95</f>
        <v>108759355</v>
      </c>
      <c r="G96" s="181"/>
      <c r="H96" s="164"/>
      <c r="I96" s="164"/>
      <c r="J96" s="164"/>
      <c r="K96" s="164"/>
    </row>
    <row r="97" spans="7:11" ht="15.75">
      <c r="G97" s="182"/>
      <c r="H97" s="166"/>
      <c r="I97" s="166"/>
      <c r="J97" s="166"/>
      <c r="K97" s="166"/>
    </row>
  </sheetData>
  <sheetProtection/>
  <mergeCells count="2">
    <mergeCell ref="A1:E1"/>
    <mergeCell ref="A2:E2"/>
  </mergeCells>
  <printOptions/>
  <pageMargins left="0" right="0" top="0" bottom="0" header="0.31496062992125984" footer="0.31496062992125984"/>
  <pageSetup horizontalDpi="200" verticalDpi="200" orientation="portrait" paperSize="9" scale="63" r:id="rId1"/>
  <headerFooter>
    <oddHeader>&amp;R&amp;"-,Félkövér"12. számú melléklet</oddHeader>
  </headerFooter>
  <rowBreaks count="1" manualBreakCount="1">
    <brk id="6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2"/>
  <sheetViews>
    <sheetView view="pageBreakPreview" zoomScale="90" zoomScaleNormal="90" zoomScaleSheetLayoutView="90" zoomScalePageLayoutView="0" workbookViewId="0" topLeftCell="A40">
      <selection activeCell="E126" sqref="E126"/>
    </sheetView>
  </sheetViews>
  <sheetFormatPr defaultColWidth="9.140625" defaultRowHeight="15"/>
  <cols>
    <col min="1" max="1" width="86.8515625" style="93" customWidth="1"/>
    <col min="2" max="2" width="10.28125" style="93" customWidth="1"/>
    <col min="3" max="3" width="15.8515625" style="93" customWidth="1"/>
    <col min="4" max="4" width="20.7109375" style="93" customWidth="1"/>
    <col min="5" max="5" width="17.421875" style="93" customWidth="1"/>
    <col min="6" max="7" width="9.140625" style="93" customWidth="1"/>
    <col min="8" max="8" width="11.8515625" style="93" customWidth="1"/>
    <col min="9" max="9" width="13.57421875" style="93" customWidth="1"/>
    <col min="10" max="16384" width="9.140625" style="93" customWidth="1"/>
  </cols>
  <sheetData>
    <row r="1" spans="1:4" ht="26.25" customHeight="1">
      <c r="A1" s="329" t="s">
        <v>704</v>
      </c>
      <c r="B1" s="330"/>
      <c r="C1" s="330"/>
      <c r="D1" s="330"/>
    </row>
    <row r="2" spans="1:4" ht="30" customHeight="1">
      <c r="A2" s="331" t="s">
        <v>710</v>
      </c>
      <c r="B2" s="330"/>
      <c r="C2" s="330"/>
      <c r="D2" s="330"/>
    </row>
    <row r="4" spans="1:11" ht="15.75">
      <c r="A4" s="96" t="s">
        <v>646</v>
      </c>
      <c r="G4" s="166"/>
      <c r="H4" s="166"/>
      <c r="I4" s="166"/>
      <c r="J4" s="166"/>
      <c r="K4" s="166"/>
    </row>
    <row r="5" spans="1:11" ht="48.75" customHeight="1">
      <c r="A5" s="80" t="s">
        <v>39</v>
      </c>
      <c r="B5" s="81" t="s">
        <v>40</v>
      </c>
      <c r="C5" s="82" t="s">
        <v>705</v>
      </c>
      <c r="D5" s="82" t="s">
        <v>706</v>
      </c>
      <c r="E5" s="160" t="s">
        <v>707</v>
      </c>
      <c r="G5" s="183"/>
      <c r="H5" s="184"/>
      <c r="I5" s="184"/>
      <c r="J5" s="184"/>
      <c r="K5" s="166"/>
    </row>
    <row r="6" spans="1:11" ht="15.75">
      <c r="A6" s="83" t="s">
        <v>342</v>
      </c>
      <c r="B6" s="100" t="s">
        <v>66</v>
      </c>
      <c r="C6" s="30">
        <v>57604</v>
      </c>
      <c r="D6" s="30">
        <v>53335091</v>
      </c>
      <c r="E6" s="31">
        <v>66808488</v>
      </c>
      <c r="G6" s="185"/>
      <c r="H6" s="161"/>
      <c r="I6" s="161"/>
      <c r="J6" s="161"/>
      <c r="K6" s="166"/>
    </row>
    <row r="7" spans="1:11" ht="15.75">
      <c r="A7" s="86" t="s">
        <v>343</v>
      </c>
      <c r="B7" s="100" t="s">
        <v>73</v>
      </c>
      <c r="C7" s="30">
        <v>442</v>
      </c>
      <c r="D7" s="30">
        <v>3342242</v>
      </c>
      <c r="E7" s="31">
        <v>2700000</v>
      </c>
      <c r="G7" s="185"/>
      <c r="H7" s="161"/>
      <c r="I7" s="161"/>
      <c r="J7" s="161"/>
      <c r="K7" s="166"/>
    </row>
    <row r="8" spans="1:11" ht="15.75">
      <c r="A8" s="101" t="s">
        <v>434</v>
      </c>
      <c r="B8" s="102" t="s">
        <v>74</v>
      </c>
      <c r="C8" s="37">
        <f>SUM(C6:C7)</f>
        <v>58046</v>
      </c>
      <c r="D8" s="37">
        <f>SUM(D6:D7)</f>
        <v>56677333</v>
      </c>
      <c r="E8" s="38">
        <f>SUM(E6:E7)</f>
        <v>69508488</v>
      </c>
      <c r="G8" s="186"/>
      <c r="H8" s="163"/>
      <c r="I8" s="163"/>
      <c r="J8" s="163"/>
      <c r="K8" s="166"/>
    </row>
    <row r="9" spans="1:11" ht="15.75">
      <c r="A9" s="87" t="s">
        <v>405</v>
      </c>
      <c r="B9" s="102" t="s">
        <v>75</v>
      </c>
      <c r="C9" s="37">
        <v>15958</v>
      </c>
      <c r="D9" s="37">
        <v>15728071</v>
      </c>
      <c r="E9" s="38">
        <v>14587867</v>
      </c>
      <c r="G9" s="186"/>
      <c r="H9" s="163"/>
      <c r="I9" s="163"/>
      <c r="J9" s="163"/>
      <c r="K9" s="166"/>
    </row>
    <row r="10" spans="1:11" ht="15.75">
      <c r="A10" s="86" t="s">
        <v>344</v>
      </c>
      <c r="B10" s="100" t="s">
        <v>82</v>
      </c>
      <c r="C10" s="30">
        <v>2823</v>
      </c>
      <c r="D10" s="30">
        <v>2880991</v>
      </c>
      <c r="E10" s="31">
        <v>3100000</v>
      </c>
      <c r="G10" s="185"/>
      <c r="H10" s="161"/>
      <c r="I10" s="161"/>
      <c r="J10" s="161"/>
      <c r="K10" s="166"/>
    </row>
    <row r="11" spans="1:11" ht="15.75">
      <c r="A11" s="86" t="s">
        <v>435</v>
      </c>
      <c r="B11" s="100" t="s">
        <v>87</v>
      </c>
      <c r="C11" s="30">
        <v>6236</v>
      </c>
      <c r="D11" s="30">
        <v>2840924</v>
      </c>
      <c r="E11" s="31">
        <v>2500000</v>
      </c>
      <c r="G11" s="185"/>
      <c r="H11" s="161"/>
      <c r="I11" s="161"/>
      <c r="J11" s="161"/>
      <c r="K11" s="166"/>
    </row>
    <row r="12" spans="1:11" ht="15.75">
      <c r="A12" s="86" t="s">
        <v>345</v>
      </c>
      <c r="B12" s="100" t="s">
        <v>99</v>
      </c>
      <c r="C12" s="30">
        <v>8856</v>
      </c>
      <c r="D12" s="30">
        <v>10891035</v>
      </c>
      <c r="E12" s="31">
        <v>11000000</v>
      </c>
      <c r="G12" s="185"/>
      <c r="H12" s="161"/>
      <c r="I12" s="161"/>
      <c r="J12" s="161"/>
      <c r="K12" s="166"/>
    </row>
    <row r="13" spans="1:11" ht="15.75">
      <c r="A13" s="86" t="s">
        <v>346</v>
      </c>
      <c r="B13" s="100" t="s">
        <v>104</v>
      </c>
      <c r="C13" s="30">
        <v>268</v>
      </c>
      <c r="D13" s="30">
        <v>235510</v>
      </c>
      <c r="E13" s="31">
        <v>300000</v>
      </c>
      <c r="G13" s="185"/>
      <c r="H13" s="161"/>
      <c r="I13" s="161"/>
      <c r="J13" s="161"/>
      <c r="K13" s="166"/>
    </row>
    <row r="14" spans="1:11" ht="15.75">
      <c r="A14" s="86" t="s">
        <v>347</v>
      </c>
      <c r="B14" s="100" t="s">
        <v>113</v>
      </c>
      <c r="C14" s="30">
        <v>3675</v>
      </c>
      <c r="D14" s="30">
        <v>2641232</v>
      </c>
      <c r="E14" s="31">
        <v>4763000</v>
      </c>
      <c r="G14" s="185"/>
      <c r="H14" s="161"/>
      <c r="I14" s="161"/>
      <c r="J14" s="161"/>
      <c r="K14" s="166"/>
    </row>
    <row r="15" spans="1:11" ht="15.75">
      <c r="A15" s="87" t="s">
        <v>348</v>
      </c>
      <c r="B15" s="102" t="s">
        <v>114</v>
      </c>
      <c r="C15" s="37">
        <f>SUM(C10:C14)</f>
        <v>21858</v>
      </c>
      <c r="D15" s="37">
        <f>SUM(D10:D14)</f>
        <v>19489692</v>
      </c>
      <c r="E15" s="38">
        <f>SUM(E10:E14)</f>
        <v>21663000</v>
      </c>
      <c r="G15" s="186"/>
      <c r="H15" s="163"/>
      <c r="I15" s="163"/>
      <c r="J15" s="163"/>
      <c r="K15" s="166"/>
    </row>
    <row r="16" spans="1:11" ht="15.75">
      <c r="A16" s="57" t="s">
        <v>115</v>
      </c>
      <c r="B16" s="100" t="s">
        <v>116</v>
      </c>
      <c r="C16" s="30"/>
      <c r="D16" s="30"/>
      <c r="E16" s="31"/>
      <c r="G16" s="185"/>
      <c r="H16" s="161"/>
      <c r="I16" s="161"/>
      <c r="J16" s="161"/>
      <c r="K16" s="166"/>
    </row>
    <row r="17" spans="1:11" ht="15.75">
      <c r="A17" s="57" t="s">
        <v>349</v>
      </c>
      <c r="B17" s="100" t="s">
        <v>117</v>
      </c>
      <c r="C17" s="30"/>
      <c r="D17" s="30"/>
      <c r="E17" s="31"/>
      <c r="G17" s="185"/>
      <c r="H17" s="161"/>
      <c r="I17" s="161"/>
      <c r="J17" s="161"/>
      <c r="K17" s="166"/>
    </row>
    <row r="18" spans="1:11" ht="15.75">
      <c r="A18" s="103" t="s">
        <v>411</v>
      </c>
      <c r="B18" s="100" t="s">
        <v>118</v>
      </c>
      <c r="C18" s="30"/>
      <c r="D18" s="30"/>
      <c r="E18" s="31"/>
      <c r="G18" s="185"/>
      <c r="H18" s="161"/>
      <c r="I18" s="161"/>
      <c r="J18" s="161"/>
      <c r="K18" s="166"/>
    </row>
    <row r="19" spans="1:11" ht="15.75">
      <c r="A19" s="103" t="s">
        <v>412</v>
      </c>
      <c r="B19" s="100" t="s">
        <v>119</v>
      </c>
      <c r="C19" s="30"/>
      <c r="D19" s="30"/>
      <c r="E19" s="31"/>
      <c r="G19" s="185"/>
      <c r="H19" s="161"/>
      <c r="I19" s="161"/>
      <c r="J19" s="161"/>
      <c r="K19" s="166"/>
    </row>
    <row r="20" spans="1:11" ht="15.75">
      <c r="A20" s="103" t="s">
        <v>413</v>
      </c>
      <c r="B20" s="100" t="s">
        <v>120</v>
      </c>
      <c r="C20" s="30">
        <v>986</v>
      </c>
      <c r="D20" s="30"/>
      <c r="E20" s="31"/>
      <c r="G20" s="185"/>
      <c r="H20" s="161"/>
      <c r="I20" s="161"/>
      <c r="J20" s="161"/>
      <c r="K20" s="166"/>
    </row>
    <row r="21" spans="1:11" ht="15.75">
      <c r="A21" s="57" t="s">
        <v>414</v>
      </c>
      <c r="B21" s="100" t="s">
        <v>121</v>
      </c>
      <c r="C21" s="30"/>
      <c r="D21" s="30"/>
      <c r="E21" s="31"/>
      <c r="G21" s="185"/>
      <c r="H21" s="161"/>
      <c r="I21" s="161"/>
      <c r="J21" s="161"/>
      <c r="K21" s="166"/>
    </row>
    <row r="22" spans="1:11" ht="15.75">
      <c r="A22" s="57" t="s">
        <v>415</v>
      </c>
      <c r="B22" s="100" t="s">
        <v>122</v>
      </c>
      <c r="C22" s="30">
        <v>162</v>
      </c>
      <c r="D22" s="30"/>
      <c r="E22" s="31"/>
      <c r="G22" s="185"/>
      <c r="H22" s="161"/>
      <c r="I22" s="161"/>
      <c r="J22" s="161"/>
      <c r="K22" s="166"/>
    </row>
    <row r="23" spans="1:11" ht="15.75">
      <c r="A23" s="57" t="s">
        <v>416</v>
      </c>
      <c r="B23" s="100" t="s">
        <v>123</v>
      </c>
      <c r="C23" s="30">
        <v>707</v>
      </c>
      <c r="D23" s="30"/>
      <c r="E23" s="31"/>
      <c r="G23" s="185"/>
      <c r="H23" s="161"/>
      <c r="I23" s="161"/>
      <c r="J23" s="161"/>
      <c r="K23" s="166"/>
    </row>
    <row r="24" spans="1:11" ht="15.75">
      <c r="A24" s="61" t="s">
        <v>378</v>
      </c>
      <c r="B24" s="102" t="s">
        <v>124</v>
      </c>
      <c r="C24" s="37">
        <f>SUM(C20:C23)</f>
        <v>1855</v>
      </c>
      <c r="D24" s="37">
        <v>0</v>
      </c>
      <c r="E24" s="38">
        <f>SUM(E16:E23)</f>
        <v>0</v>
      </c>
      <c r="G24" s="186"/>
      <c r="H24" s="163"/>
      <c r="I24" s="163"/>
      <c r="J24" s="163"/>
      <c r="K24" s="166"/>
    </row>
    <row r="25" spans="1:11" ht="15.75">
      <c r="A25" s="71" t="s">
        <v>417</v>
      </c>
      <c r="B25" s="100" t="s">
        <v>125</v>
      </c>
      <c r="C25" s="30"/>
      <c r="D25" s="30"/>
      <c r="E25" s="31"/>
      <c r="G25" s="185"/>
      <c r="H25" s="161"/>
      <c r="I25" s="161"/>
      <c r="J25" s="161"/>
      <c r="K25" s="166"/>
    </row>
    <row r="26" spans="1:11" ht="15.75">
      <c r="A26" s="71" t="s">
        <v>126</v>
      </c>
      <c r="B26" s="100" t="s">
        <v>127</v>
      </c>
      <c r="C26" s="30"/>
      <c r="D26" s="30"/>
      <c r="E26" s="31"/>
      <c r="G26" s="185"/>
      <c r="H26" s="161"/>
      <c r="I26" s="161"/>
      <c r="J26" s="161"/>
      <c r="K26" s="166"/>
    </row>
    <row r="27" spans="1:11" ht="15.75">
      <c r="A27" s="71" t="s">
        <v>128</v>
      </c>
      <c r="B27" s="100" t="s">
        <v>129</v>
      </c>
      <c r="C27" s="30"/>
      <c r="D27" s="30"/>
      <c r="E27" s="31"/>
      <c r="G27" s="185"/>
      <c r="H27" s="161"/>
      <c r="I27" s="161"/>
      <c r="J27" s="161"/>
      <c r="K27" s="166"/>
    </row>
    <row r="28" spans="1:11" ht="15.75">
      <c r="A28" s="71" t="s">
        <v>379</v>
      </c>
      <c r="B28" s="100" t="s">
        <v>130</v>
      </c>
      <c r="C28" s="30"/>
      <c r="D28" s="30"/>
      <c r="E28" s="31"/>
      <c r="G28" s="185"/>
      <c r="H28" s="161"/>
      <c r="I28" s="161"/>
      <c r="J28" s="161"/>
      <c r="K28" s="166"/>
    </row>
    <row r="29" spans="1:11" ht="15.75">
      <c r="A29" s="71" t="s">
        <v>418</v>
      </c>
      <c r="B29" s="100" t="s">
        <v>131</v>
      </c>
      <c r="C29" s="30"/>
      <c r="D29" s="30"/>
      <c r="E29" s="31"/>
      <c r="G29" s="185"/>
      <c r="H29" s="161"/>
      <c r="I29" s="161"/>
      <c r="J29" s="161"/>
      <c r="K29" s="166"/>
    </row>
    <row r="30" spans="1:11" ht="15.75">
      <c r="A30" s="71" t="s">
        <v>381</v>
      </c>
      <c r="B30" s="100" t="s">
        <v>132</v>
      </c>
      <c r="C30" s="30">
        <v>1671</v>
      </c>
      <c r="D30" s="30">
        <v>1750284</v>
      </c>
      <c r="E30" s="31">
        <v>2000000</v>
      </c>
      <c r="G30" s="185"/>
      <c r="H30" s="161"/>
      <c r="I30" s="161"/>
      <c r="J30" s="161"/>
      <c r="K30" s="166"/>
    </row>
    <row r="31" spans="1:11" ht="15.75">
      <c r="A31" s="71" t="s">
        <v>419</v>
      </c>
      <c r="B31" s="100" t="s">
        <v>133</v>
      </c>
      <c r="C31" s="30"/>
      <c r="D31" s="30"/>
      <c r="E31" s="31"/>
      <c r="G31" s="185"/>
      <c r="H31" s="161"/>
      <c r="I31" s="161"/>
      <c r="J31" s="161"/>
      <c r="K31" s="166"/>
    </row>
    <row r="32" spans="1:11" ht="15.75">
      <c r="A32" s="71" t="s">
        <v>420</v>
      </c>
      <c r="B32" s="100" t="s">
        <v>134</v>
      </c>
      <c r="C32" s="30"/>
      <c r="D32" s="30"/>
      <c r="E32" s="31"/>
      <c r="G32" s="185"/>
      <c r="H32" s="161"/>
      <c r="I32" s="161"/>
      <c r="J32" s="161"/>
      <c r="K32" s="166"/>
    </row>
    <row r="33" spans="1:11" ht="15.75">
      <c r="A33" s="71" t="s">
        <v>135</v>
      </c>
      <c r="B33" s="100" t="s">
        <v>136</v>
      </c>
      <c r="C33" s="30"/>
      <c r="D33" s="30"/>
      <c r="E33" s="31"/>
      <c r="G33" s="185"/>
      <c r="H33" s="161"/>
      <c r="I33" s="161"/>
      <c r="J33" s="161"/>
      <c r="K33" s="166"/>
    </row>
    <row r="34" spans="1:11" ht="15.75">
      <c r="A34" s="53" t="s">
        <v>137</v>
      </c>
      <c r="B34" s="100" t="s">
        <v>138</v>
      </c>
      <c r="C34" s="30"/>
      <c r="D34" s="30"/>
      <c r="E34" s="31"/>
      <c r="G34" s="185"/>
      <c r="H34" s="161"/>
      <c r="I34" s="161"/>
      <c r="J34" s="161"/>
      <c r="K34" s="166"/>
    </row>
    <row r="35" spans="1:11" ht="15.75">
      <c r="A35" s="71" t="s">
        <v>421</v>
      </c>
      <c r="B35" s="100" t="s">
        <v>140</v>
      </c>
      <c r="C35" s="30"/>
      <c r="D35" s="30"/>
      <c r="E35" s="31"/>
      <c r="G35" s="185"/>
      <c r="H35" s="161"/>
      <c r="I35" s="161"/>
      <c r="J35" s="161"/>
      <c r="K35" s="166"/>
    </row>
    <row r="36" spans="1:11" ht="15.75">
      <c r="A36" s="53" t="s">
        <v>602</v>
      </c>
      <c r="B36" s="100" t="s">
        <v>670</v>
      </c>
      <c r="C36" s="30"/>
      <c r="D36" s="30"/>
      <c r="E36" s="31"/>
      <c r="G36" s="185"/>
      <c r="H36" s="161"/>
      <c r="I36" s="161"/>
      <c r="J36" s="161"/>
      <c r="K36" s="166"/>
    </row>
    <row r="37" spans="1:11" ht="15.75">
      <c r="A37" s="53" t="s">
        <v>603</v>
      </c>
      <c r="B37" s="100" t="s">
        <v>670</v>
      </c>
      <c r="C37" s="30"/>
      <c r="D37" s="30"/>
      <c r="E37" s="31"/>
      <c r="G37" s="185"/>
      <c r="H37" s="161"/>
      <c r="I37" s="161"/>
      <c r="J37" s="161"/>
      <c r="K37" s="166"/>
    </row>
    <row r="38" spans="1:11" ht="15.75">
      <c r="A38" s="61" t="s">
        <v>384</v>
      </c>
      <c r="B38" s="102" t="s">
        <v>141</v>
      </c>
      <c r="C38" s="37">
        <f>SUM(C30:C37)</f>
        <v>1671</v>
      </c>
      <c r="D38" s="37">
        <f>SUM(D30:D37)</f>
        <v>1750284</v>
      </c>
      <c r="E38" s="38">
        <f>SUM(E25:E37)</f>
        <v>2000000</v>
      </c>
      <c r="G38" s="186"/>
      <c r="H38" s="163"/>
      <c r="I38" s="163"/>
      <c r="J38" s="163"/>
      <c r="K38" s="166"/>
    </row>
    <row r="39" spans="1:11" ht="15.75">
      <c r="A39" s="104" t="s">
        <v>549</v>
      </c>
      <c r="B39" s="105"/>
      <c r="C39" s="30"/>
      <c r="D39" s="30"/>
      <c r="E39" s="31"/>
      <c r="G39" s="187"/>
      <c r="H39" s="161"/>
      <c r="I39" s="161"/>
      <c r="J39" s="161"/>
      <c r="K39" s="166"/>
    </row>
    <row r="40" spans="1:11" ht="15.75">
      <c r="A40" s="84" t="s">
        <v>142</v>
      </c>
      <c r="B40" s="100" t="s">
        <v>143</v>
      </c>
      <c r="C40" s="30"/>
      <c r="D40" s="30"/>
      <c r="E40" s="31"/>
      <c r="G40" s="185"/>
      <c r="H40" s="161"/>
      <c r="I40" s="161"/>
      <c r="J40" s="161"/>
      <c r="K40" s="166"/>
    </row>
    <row r="41" spans="1:11" ht="15.75">
      <c r="A41" s="84" t="s">
        <v>422</v>
      </c>
      <c r="B41" s="100" t="s">
        <v>144</v>
      </c>
      <c r="C41" s="30"/>
      <c r="D41" s="30"/>
      <c r="E41" s="31"/>
      <c r="G41" s="185"/>
      <c r="H41" s="161"/>
      <c r="I41" s="161"/>
      <c r="J41" s="161"/>
      <c r="K41" s="166"/>
    </row>
    <row r="42" spans="1:11" ht="15.75">
      <c r="A42" s="84" t="s">
        <v>145</v>
      </c>
      <c r="B42" s="100" t="s">
        <v>146</v>
      </c>
      <c r="C42" s="30"/>
      <c r="D42" s="30"/>
      <c r="E42" s="31"/>
      <c r="G42" s="185"/>
      <c r="H42" s="161"/>
      <c r="I42" s="161"/>
      <c r="J42" s="161"/>
      <c r="K42" s="166"/>
    </row>
    <row r="43" spans="1:11" ht="15.75">
      <c r="A43" s="84" t="s">
        <v>147</v>
      </c>
      <c r="B43" s="100" t="s">
        <v>148</v>
      </c>
      <c r="C43" s="30"/>
      <c r="D43" s="30"/>
      <c r="E43" s="31">
        <v>788000</v>
      </c>
      <c r="G43" s="185"/>
      <c r="H43" s="161"/>
      <c r="I43" s="161"/>
      <c r="J43" s="161"/>
      <c r="K43" s="166"/>
    </row>
    <row r="44" spans="1:11" ht="15.75">
      <c r="A44" s="84" t="s">
        <v>149</v>
      </c>
      <c r="B44" s="100" t="s">
        <v>150</v>
      </c>
      <c r="C44" s="30"/>
      <c r="D44" s="30"/>
      <c r="E44" s="31"/>
      <c r="G44" s="185"/>
      <c r="H44" s="161"/>
      <c r="I44" s="161"/>
      <c r="J44" s="161"/>
      <c r="K44" s="166"/>
    </row>
    <row r="45" spans="1:11" ht="15.75">
      <c r="A45" s="84" t="s">
        <v>151</v>
      </c>
      <c r="B45" s="100" t="s">
        <v>152</v>
      </c>
      <c r="C45" s="30"/>
      <c r="D45" s="30"/>
      <c r="E45" s="31"/>
      <c r="G45" s="185"/>
      <c r="H45" s="161"/>
      <c r="I45" s="161"/>
      <c r="J45" s="161"/>
      <c r="K45" s="166"/>
    </row>
    <row r="46" spans="1:11" ht="15.75">
      <c r="A46" s="84" t="s">
        <v>153</v>
      </c>
      <c r="B46" s="100" t="s">
        <v>154</v>
      </c>
      <c r="C46" s="30"/>
      <c r="D46" s="30"/>
      <c r="E46" s="31">
        <v>212000</v>
      </c>
      <c r="G46" s="185"/>
      <c r="H46" s="161"/>
      <c r="I46" s="161"/>
      <c r="J46" s="161"/>
      <c r="K46" s="166"/>
    </row>
    <row r="47" spans="1:11" ht="15.75">
      <c r="A47" s="88" t="s">
        <v>386</v>
      </c>
      <c r="B47" s="102" t="s">
        <v>155</v>
      </c>
      <c r="C47" s="37"/>
      <c r="D47" s="37"/>
      <c r="E47" s="38">
        <f>SUM(E40:E46)</f>
        <v>1000000</v>
      </c>
      <c r="G47" s="186"/>
      <c r="H47" s="163"/>
      <c r="I47" s="163"/>
      <c r="J47" s="163"/>
      <c r="K47" s="166"/>
    </row>
    <row r="48" spans="1:11" ht="15.75">
      <c r="A48" s="57" t="s">
        <v>156</v>
      </c>
      <c r="B48" s="100" t="s">
        <v>157</v>
      </c>
      <c r="C48" s="30"/>
      <c r="D48" s="30"/>
      <c r="E48" s="31"/>
      <c r="G48" s="185"/>
      <c r="H48" s="161"/>
      <c r="I48" s="161"/>
      <c r="J48" s="161"/>
      <c r="K48" s="166"/>
    </row>
    <row r="49" spans="1:11" ht="15.75">
      <c r="A49" s="57" t="s">
        <v>158</v>
      </c>
      <c r="B49" s="100" t="s">
        <v>159</v>
      </c>
      <c r="C49" s="30"/>
      <c r="D49" s="30"/>
      <c r="E49" s="31"/>
      <c r="G49" s="185"/>
      <c r="H49" s="161"/>
      <c r="I49" s="161"/>
      <c r="J49" s="161"/>
      <c r="K49" s="166"/>
    </row>
    <row r="50" spans="1:11" ht="15.75">
      <c r="A50" s="57" t="s">
        <v>160</v>
      </c>
      <c r="B50" s="100" t="s">
        <v>161</v>
      </c>
      <c r="C50" s="30"/>
      <c r="D50" s="30"/>
      <c r="E50" s="31"/>
      <c r="G50" s="185"/>
      <c r="H50" s="161"/>
      <c r="I50" s="161"/>
      <c r="J50" s="161"/>
      <c r="K50" s="166"/>
    </row>
    <row r="51" spans="1:11" ht="15.75">
      <c r="A51" s="57" t="s">
        <v>162</v>
      </c>
      <c r="B51" s="100" t="s">
        <v>163</v>
      </c>
      <c r="C51" s="30"/>
      <c r="D51" s="30"/>
      <c r="E51" s="31"/>
      <c r="G51" s="185"/>
      <c r="H51" s="161"/>
      <c r="I51" s="161"/>
      <c r="J51" s="161"/>
      <c r="K51" s="166"/>
    </row>
    <row r="52" spans="1:11" ht="15.75">
      <c r="A52" s="61" t="s">
        <v>387</v>
      </c>
      <c r="B52" s="102" t="s">
        <v>164</v>
      </c>
      <c r="C52" s="37"/>
      <c r="D52" s="37"/>
      <c r="E52" s="38">
        <f>SUM(E48:E51)</f>
        <v>0</v>
      </c>
      <c r="G52" s="186"/>
      <c r="H52" s="163"/>
      <c r="I52" s="163"/>
      <c r="J52" s="163"/>
      <c r="K52" s="166"/>
    </row>
    <row r="53" spans="1:11" ht="15.75">
      <c r="A53" s="57" t="s">
        <v>172</v>
      </c>
      <c r="B53" s="100" t="s">
        <v>173</v>
      </c>
      <c r="C53" s="30"/>
      <c r="D53" s="30"/>
      <c r="E53" s="31"/>
      <c r="G53" s="185"/>
      <c r="H53" s="161"/>
      <c r="I53" s="161"/>
      <c r="J53" s="161"/>
      <c r="K53" s="166"/>
    </row>
    <row r="54" spans="1:11" ht="15.75">
      <c r="A54" s="57" t="s">
        <v>428</v>
      </c>
      <c r="B54" s="100" t="s">
        <v>671</v>
      </c>
      <c r="C54" s="30"/>
      <c r="D54" s="30"/>
      <c r="E54" s="31"/>
      <c r="G54" s="185"/>
      <c r="H54" s="161"/>
      <c r="I54" s="161"/>
      <c r="J54" s="161"/>
      <c r="K54" s="166"/>
    </row>
    <row r="55" spans="1:11" ht="15.75">
      <c r="A55" s="61" t="s">
        <v>388</v>
      </c>
      <c r="B55" s="102" t="s">
        <v>175</v>
      </c>
      <c r="C55" s="37"/>
      <c r="D55" s="37"/>
      <c r="E55" s="38">
        <f>SUM(E53:E54)</f>
        <v>0</v>
      </c>
      <c r="G55" s="185"/>
      <c r="H55" s="161"/>
      <c r="I55" s="161"/>
      <c r="J55" s="161"/>
      <c r="K55" s="166"/>
    </row>
    <row r="56" spans="1:11" ht="15.75">
      <c r="A56" s="104" t="s">
        <v>548</v>
      </c>
      <c r="B56" s="105"/>
      <c r="C56" s="30"/>
      <c r="D56" s="30"/>
      <c r="E56" s="31"/>
      <c r="G56" s="185"/>
      <c r="H56" s="161"/>
      <c r="I56" s="161"/>
      <c r="J56" s="161"/>
      <c r="K56" s="166"/>
    </row>
    <row r="57" spans="1:11" ht="15.75">
      <c r="A57" s="106" t="s">
        <v>436</v>
      </c>
      <c r="B57" s="107" t="s">
        <v>176</v>
      </c>
      <c r="C57" s="37">
        <f>SUM(C38,C24,C15,C9,C8)</f>
        <v>99388</v>
      </c>
      <c r="D57" s="37">
        <f>SUM(D8+D9+D15+D24+D38+D47+D52+D55)</f>
        <v>93645380</v>
      </c>
      <c r="E57" s="38">
        <f>E8+E9+E15+E24+E38+E47+E52+E55</f>
        <v>108759355</v>
      </c>
      <c r="G57" s="185"/>
      <c r="H57" s="161"/>
      <c r="I57" s="161"/>
      <c r="J57" s="161"/>
      <c r="K57" s="166"/>
    </row>
    <row r="58" spans="1:11" ht="15.75">
      <c r="A58" s="61" t="s">
        <v>393</v>
      </c>
      <c r="B58" s="87" t="s">
        <v>184</v>
      </c>
      <c r="C58" s="61"/>
      <c r="D58" s="61"/>
      <c r="E58" s="61"/>
      <c r="G58" s="185"/>
      <c r="H58" s="161"/>
      <c r="I58" s="161"/>
      <c r="J58" s="161"/>
      <c r="K58" s="166"/>
    </row>
    <row r="59" spans="1:11" ht="15.75">
      <c r="A59" s="75" t="s">
        <v>396</v>
      </c>
      <c r="B59" s="87" t="s">
        <v>192</v>
      </c>
      <c r="C59" s="75"/>
      <c r="D59" s="75"/>
      <c r="E59" s="75"/>
      <c r="G59" s="185"/>
      <c r="H59" s="161"/>
      <c r="I59" s="161"/>
      <c r="J59" s="161"/>
      <c r="K59" s="166"/>
    </row>
    <row r="60" spans="1:11" ht="15.75">
      <c r="A60" s="73" t="s">
        <v>193</v>
      </c>
      <c r="B60" s="86" t="s">
        <v>194</v>
      </c>
      <c r="C60" s="73"/>
      <c r="D60" s="73"/>
      <c r="E60" s="73"/>
      <c r="G60" s="185"/>
      <c r="H60" s="161"/>
      <c r="I60" s="161"/>
      <c r="J60" s="161"/>
      <c r="K60" s="166"/>
    </row>
    <row r="61" spans="1:11" ht="15.75">
      <c r="A61" s="73" t="s">
        <v>195</v>
      </c>
      <c r="B61" s="86" t="s">
        <v>196</v>
      </c>
      <c r="C61" s="73"/>
      <c r="D61" s="73"/>
      <c r="E61" s="73"/>
      <c r="G61" s="186"/>
      <c r="H61" s="163"/>
      <c r="I61" s="163"/>
      <c r="J61" s="163"/>
      <c r="K61" s="166"/>
    </row>
    <row r="62" spans="1:11" ht="15.75">
      <c r="A62" s="75" t="s">
        <v>197</v>
      </c>
      <c r="B62" s="87" t="s">
        <v>198</v>
      </c>
      <c r="C62" s="73"/>
      <c r="D62" s="73"/>
      <c r="E62" s="73"/>
      <c r="G62" s="186"/>
      <c r="H62" s="161"/>
      <c r="I62" s="161"/>
      <c r="J62" s="161"/>
      <c r="K62" s="166"/>
    </row>
    <row r="63" spans="1:11" ht="15.75">
      <c r="A63" s="75" t="s">
        <v>397</v>
      </c>
      <c r="B63" s="87" t="s">
        <v>205</v>
      </c>
      <c r="C63" s="75"/>
      <c r="D63" s="75"/>
      <c r="E63" s="75"/>
      <c r="G63" s="188"/>
      <c r="H63" s="163"/>
      <c r="I63" s="163"/>
      <c r="J63" s="163"/>
      <c r="K63" s="166"/>
    </row>
    <row r="64" spans="1:11" ht="15.75">
      <c r="A64" s="57" t="s">
        <v>216</v>
      </c>
      <c r="B64" s="86" t="s">
        <v>217</v>
      </c>
      <c r="C64" s="57"/>
      <c r="D64" s="57"/>
      <c r="E64" s="57"/>
      <c r="G64" s="179"/>
      <c r="H64" s="171"/>
      <c r="I64" s="171"/>
      <c r="J64" s="171"/>
      <c r="K64" s="166"/>
    </row>
    <row r="65" spans="1:11" ht="15.75">
      <c r="A65" s="108" t="s">
        <v>437</v>
      </c>
      <c r="B65" s="109" t="s">
        <v>218</v>
      </c>
      <c r="C65" s="75"/>
      <c r="D65" s="75"/>
      <c r="E65" s="75">
        <v>0</v>
      </c>
      <c r="G65" s="179"/>
      <c r="H65" s="176"/>
      <c r="I65" s="176"/>
      <c r="J65" s="176"/>
      <c r="K65" s="166"/>
    </row>
    <row r="66" spans="1:11" ht="15.75">
      <c r="A66" s="110" t="s">
        <v>473</v>
      </c>
      <c r="B66" s="34"/>
      <c r="C66" s="37">
        <f>SUM(C57)</f>
        <v>99388</v>
      </c>
      <c r="D66" s="37">
        <f>SUM(D57+D65)</f>
        <v>93645380</v>
      </c>
      <c r="E66" s="38">
        <f>E57+E65</f>
        <v>108759355</v>
      </c>
      <c r="G66" s="178"/>
      <c r="H66" s="173"/>
      <c r="I66" s="173"/>
      <c r="J66" s="173"/>
      <c r="K66" s="166"/>
    </row>
    <row r="67" spans="1:11" ht="49.5" customHeight="1">
      <c r="A67" s="80" t="s">
        <v>39</v>
      </c>
      <c r="B67" s="81" t="s">
        <v>12</v>
      </c>
      <c r="C67" s="82" t="s">
        <v>708</v>
      </c>
      <c r="D67" s="82" t="s">
        <v>709</v>
      </c>
      <c r="E67" s="160" t="s">
        <v>707</v>
      </c>
      <c r="G67" s="178"/>
      <c r="H67" s="173"/>
      <c r="I67" s="173"/>
      <c r="J67" s="173"/>
      <c r="K67" s="166"/>
    </row>
    <row r="68" spans="1:11" ht="15.75">
      <c r="A68" s="86" t="s">
        <v>475</v>
      </c>
      <c r="B68" s="84" t="s">
        <v>231</v>
      </c>
      <c r="C68" s="85"/>
      <c r="D68" s="85"/>
      <c r="E68" s="143"/>
      <c r="G68" s="179"/>
      <c r="H68" s="173"/>
      <c r="I68" s="173"/>
      <c r="J68" s="173"/>
      <c r="K68" s="166"/>
    </row>
    <row r="69" spans="1:11" ht="15.75">
      <c r="A69" s="86" t="s">
        <v>232</v>
      </c>
      <c r="B69" s="84" t="s">
        <v>233</v>
      </c>
      <c r="C69" s="85"/>
      <c r="D69" s="85"/>
      <c r="E69" s="143"/>
      <c r="G69" s="178"/>
      <c r="H69" s="173"/>
      <c r="I69" s="173"/>
      <c r="J69" s="173"/>
      <c r="K69" s="166"/>
    </row>
    <row r="70" spans="1:11" ht="15.75">
      <c r="A70" s="86" t="s">
        <v>234</v>
      </c>
      <c r="B70" s="84" t="s">
        <v>235</v>
      </c>
      <c r="C70" s="85"/>
      <c r="D70" s="85"/>
      <c r="E70" s="143"/>
      <c r="G70" s="178"/>
      <c r="H70" s="173"/>
      <c r="I70" s="173"/>
      <c r="J70" s="173"/>
      <c r="K70" s="166"/>
    </row>
    <row r="71" spans="1:11" ht="15.75">
      <c r="A71" s="86" t="s">
        <v>438</v>
      </c>
      <c r="B71" s="84" t="s">
        <v>236</v>
      </c>
      <c r="C71" s="85"/>
      <c r="D71" s="85"/>
      <c r="E71" s="143"/>
      <c r="G71" s="178"/>
      <c r="H71" s="173"/>
      <c r="I71" s="173"/>
      <c r="J71" s="173"/>
      <c r="K71" s="166"/>
    </row>
    <row r="72" spans="1:11" ht="15.75">
      <c r="A72" s="86" t="s">
        <v>439</v>
      </c>
      <c r="B72" s="84" t="s">
        <v>237</v>
      </c>
      <c r="C72" s="85"/>
      <c r="D72" s="85"/>
      <c r="E72" s="143"/>
      <c r="G72" s="189"/>
      <c r="H72" s="176"/>
      <c r="I72" s="176"/>
      <c r="J72" s="176"/>
      <c r="K72" s="166"/>
    </row>
    <row r="73" spans="1:11" ht="15.75">
      <c r="A73" s="86" t="s">
        <v>440</v>
      </c>
      <c r="B73" s="84" t="s">
        <v>238</v>
      </c>
      <c r="C73" s="85"/>
      <c r="D73" s="85">
        <v>211369</v>
      </c>
      <c r="E73" s="143"/>
      <c r="G73" s="178"/>
      <c r="H73" s="173"/>
      <c r="I73" s="173"/>
      <c r="J73" s="173"/>
      <c r="K73" s="166"/>
    </row>
    <row r="74" spans="1:11" ht="15.75">
      <c r="A74" s="87" t="s">
        <v>476</v>
      </c>
      <c r="B74" s="88" t="s">
        <v>239</v>
      </c>
      <c r="C74" s="89"/>
      <c r="D74" s="89">
        <f>SUM(D68:D73)</f>
        <v>211369</v>
      </c>
      <c r="E74" s="143"/>
      <c r="G74" s="178"/>
      <c r="H74" s="169"/>
      <c r="I74" s="169"/>
      <c r="J74" s="169"/>
      <c r="K74" s="166"/>
    </row>
    <row r="75" spans="1:11" ht="15.75">
      <c r="A75" s="86" t="s">
        <v>478</v>
      </c>
      <c r="B75" s="84" t="s">
        <v>250</v>
      </c>
      <c r="C75" s="85"/>
      <c r="D75" s="85"/>
      <c r="E75" s="143"/>
      <c r="G75" s="178"/>
      <c r="H75" s="173"/>
      <c r="I75" s="173"/>
      <c r="J75" s="173"/>
      <c r="K75" s="166"/>
    </row>
    <row r="76" spans="1:11" ht="15.75">
      <c r="A76" s="86" t="s">
        <v>446</v>
      </c>
      <c r="B76" s="84" t="s">
        <v>251</v>
      </c>
      <c r="C76" s="85"/>
      <c r="D76" s="85"/>
      <c r="E76" s="143"/>
      <c r="G76" s="178"/>
      <c r="H76" s="173"/>
      <c r="I76" s="173"/>
      <c r="J76" s="173"/>
      <c r="K76" s="166"/>
    </row>
    <row r="77" spans="1:11" ht="15.75">
      <c r="A77" s="86" t="s">
        <v>447</v>
      </c>
      <c r="B77" s="84" t="s">
        <v>252</v>
      </c>
      <c r="C77" s="85"/>
      <c r="D77" s="85"/>
      <c r="E77" s="143"/>
      <c r="G77" s="189"/>
      <c r="H77" s="176"/>
      <c r="I77" s="176"/>
      <c r="J77" s="176"/>
      <c r="K77" s="166"/>
    </row>
    <row r="78" spans="1:11" ht="15.75">
      <c r="A78" s="86" t="s">
        <v>448</v>
      </c>
      <c r="B78" s="84" t="s">
        <v>253</v>
      </c>
      <c r="C78" s="85"/>
      <c r="D78" s="85"/>
      <c r="E78" s="143"/>
      <c r="G78" s="178"/>
      <c r="H78" s="169"/>
      <c r="I78" s="169"/>
      <c r="J78" s="169"/>
      <c r="K78" s="166"/>
    </row>
    <row r="79" spans="1:11" ht="15.75">
      <c r="A79" s="86" t="s">
        <v>479</v>
      </c>
      <c r="B79" s="84" t="s">
        <v>268</v>
      </c>
      <c r="C79" s="85"/>
      <c r="D79" s="85"/>
      <c r="E79" s="143"/>
      <c r="G79" s="190"/>
      <c r="H79" s="176"/>
      <c r="I79" s="176"/>
      <c r="J79" s="176"/>
      <c r="K79" s="166"/>
    </row>
    <row r="80" spans="1:11" ht="15.75">
      <c r="A80" s="86" t="s">
        <v>453</v>
      </c>
      <c r="B80" s="84" t="s">
        <v>269</v>
      </c>
      <c r="C80" s="85">
        <v>942</v>
      </c>
      <c r="D80" s="85">
        <v>1380000</v>
      </c>
      <c r="E80" s="143"/>
      <c r="G80" s="191"/>
      <c r="H80" s="163"/>
      <c r="I80" s="163"/>
      <c r="J80" s="163"/>
      <c r="K80" s="166"/>
    </row>
    <row r="81" spans="1:11" ht="15.75">
      <c r="A81" s="87" t="s">
        <v>480</v>
      </c>
      <c r="B81" s="88" t="s">
        <v>270</v>
      </c>
      <c r="C81" s="89">
        <f>SUM(C80)</f>
        <v>942</v>
      </c>
      <c r="D81" s="89">
        <f>SUM(D75:D80)</f>
        <v>1380000</v>
      </c>
      <c r="E81" s="144"/>
      <c r="G81" s="183"/>
      <c r="H81" s="184"/>
      <c r="I81" s="184"/>
      <c r="J81" s="184"/>
      <c r="K81" s="166"/>
    </row>
    <row r="82" spans="1:11" ht="15.75">
      <c r="A82" s="57" t="s">
        <v>271</v>
      </c>
      <c r="B82" s="84" t="s">
        <v>272</v>
      </c>
      <c r="C82" s="85">
        <v>198</v>
      </c>
      <c r="D82" s="85"/>
      <c r="E82" s="143"/>
      <c r="G82" s="192"/>
      <c r="H82" s="162"/>
      <c r="I82" s="162"/>
      <c r="J82" s="162"/>
      <c r="K82" s="166"/>
    </row>
    <row r="83" spans="1:11" ht="15.75">
      <c r="A83" s="57" t="s">
        <v>454</v>
      </c>
      <c r="B83" s="84" t="s">
        <v>273</v>
      </c>
      <c r="C83" s="85"/>
      <c r="D83" s="85">
        <v>17430</v>
      </c>
      <c r="E83" s="143"/>
      <c r="G83" s="192"/>
      <c r="H83" s="162"/>
      <c r="I83" s="162"/>
      <c r="J83" s="162"/>
      <c r="K83" s="166"/>
    </row>
    <row r="84" spans="1:11" ht="15.75">
      <c r="A84" s="57" t="s">
        <v>455</v>
      </c>
      <c r="B84" s="84" t="s">
        <v>274</v>
      </c>
      <c r="C84" s="85"/>
      <c r="D84" s="85">
        <v>10740</v>
      </c>
      <c r="E84" s="143"/>
      <c r="G84" s="192"/>
      <c r="H84" s="162"/>
      <c r="I84" s="162"/>
      <c r="J84" s="162"/>
      <c r="K84" s="166"/>
    </row>
    <row r="85" spans="1:11" ht="15.75">
      <c r="A85" s="57" t="s">
        <v>456</v>
      </c>
      <c r="B85" s="84" t="s">
        <v>275</v>
      </c>
      <c r="C85" s="85"/>
      <c r="D85" s="85"/>
      <c r="E85" s="143"/>
      <c r="G85" s="192"/>
      <c r="H85" s="162"/>
      <c r="I85" s="162"/>
      <c r="J85" s="162"/>
      <c r="K85" s="166"/>
    </row>
    <row r="86" spans="1:11" ht="15.75">
      <c r="A86" s="57" t="s">
        <v>276</v>
      </c>
      <c r="B86" s="84" t="s">
        <v>277</v>
      </c>
      <c r="C86" s="85"/>
      <c r="D86" s="85"/>
      <c r="E86" s="143"/>
      <c r="G86" s="192"/>
      <c r="H86" s="162"/>
      <c r="I86" s="162"/>
      <c r="J86" s="162"/>
      <c r="K86" s="166"/>
    </row>
    <row r="87" spans="1:11" ht="15.75">
      <c r="A87" s="57" t="s">
        <v>278</v>
      </c>
      <c r="B87" s="84" t="s">
        <v>279</v>
      </c>
      <c r="C87" s="85">
        <v>34</v>
      </c>
      <c r="D87" s="85">
        <v>2587</v>
      </c>
      <c r="E87" s="143"/>
      <c r="G87" s="192"/>
      <c r="H87" s="162"/>
      <c r="I87" s="162"/>
      <c r="J87" s="162"/>
      <c r="K87" s="166"/>
    </row>
    <row r="88" spans="1:11" ht="15.75">
      <c r="A88" s="57" t="s">
        <v>280</v>
      </c>
      <c r="B88" s="84" t="s">
        <v>281</v>
      </c>
      <c r="C88" s="85"/>
      <c r="D88" s="85"/>
      <c r="E88" s="143"/>
      <c r="G88" s="193"/>
      <c r="H88" s="164"/>
      <c r="I88" s="164"/>
      <c r="J88" s="162"/>
      <c r="K88" s="166"/>
    </row>
    <row r="89" spans="1:11" ht="15.75">
      <c r="A89" s="57" t="s">
        <v>457</v>
      </c>
      <c r="B89" s="84" t="s">
        <v>282</v>
      </c>
      <c r="C89" s="85"/>
      <c r="D89" s="85">
        <v>137</v>
      </c>
      <c r="E89" s="143"/>
      <c r="G89" s="192"/>
      <c r="H89" s="162"/>
      <c r="I89" s="162"/>
      <c r="J89" s="162"/>
      <c r="K89" s="166"/>
    </row>
    <row r="90" spans="1:11" ht="15.75">
      <c r="A90" s="57" t="s">
        <v>458</v>
      </c>
      <c r="B90" s="84" t="s">
        <v>283</v>
      </c>
      <c r="C90" s="85"/>
      <c r="D90" s="85"/>
      <c r="E90" s="143"/>
      <c r="G90" s="192"/>
      <c r="H90" s="162"/>
      <c r="I90" s="162"/>
      <c r="J90" s="162"/>
      <c r="K90" s="166"/>
    </row>
    <row r="91" spans="1:11" ht="15.75">
      <c r="A91" s="57" t="s">
        <v>459</v>
      </c>
      <c r="B91" s="84" t="s">
        <v>665</v>
      </c>
      <c r="C91" s="85">
        <v>1006</v>
      </c>
      <c r="D91" s="85"/>
      <c r="E91" s="143"/>
      <c r="G91" s="192"/>
      <c r="H91" s="162"/>
      <c r="I91" s="162"/>
      <c r="J91" s="162"/>
      <c r="K91" s="166"/>
    </row>
    <row r="92" spans="1:11" ht="15.75">
      <c r="A92" s="61" t="s">
        <v>481</v>
      </c>
      <c r="B92" s="88" t="s">
        <v>285</v>
      </c>
      <c r="C92" s="89">
        <f>SUM(C82:C91)</f>
        <v>1238</v>
      </c>
      <c r="D92" s="89">
        <f>SUM(D83:D91)</f>
        <v>30894</v>
      </c>
      <c r="E92" s="144"/>
      <c r="G92" s="192"/>
      <c r="H92" s="162"/>
      <c r="I92" s="162"/>
      <c r="J92" s="162"/>
      <c r="K92" s="166"/>
    </row>
    <row r="93" spans="1:11" ht="15.75">
      <c r="A93" s="57" t="s">
        <v>464</v>
      </c>
      <c r="B93" s="84" t="s">
        <v>657</v>
      </c>
      <c r="C93" s="85"/>
      <c r="D93" s="85">
        <v>1030524</v>
      </c>
      <c r="E93" s="143"/>
      <c r="G93" s="192"/>
      <c r="H93" s="162"/>
      <c r="I93" s="162"/>
      <c r="J93" s="162"/>
      <c r="K93" s="166"/>
    </row>
    <row r="94" spans="1:11" ht="15.75">
      <c r="A94" s="87" t="s">
        <v>483</v>
      </c>
      <c r="B94" s="88" t="s">
        <v>298</v>
      </c>
      <c r="C94" s="89"/>
      <c r="D94" s="89">
        <f>SUM(D93)</f>
        <v>1030524</v>
      </c>
      <c r="E94" s="144"/>
      <c r="G94" s="192"/>
      <c r="H94" s="162"/>
      <c r="I94" s="162"/>
      <c r="J94" s="162"/>
      <c r="K94" s="166"/>
    </row>
    <row r="95" spans="1:11" ht="15.75">
      <c r="A95" s="104" t="s">
        <v>549</v>
      </c>
      <c r="B95" s="111"/>
      <c r="C95" s="85"/>
      <c r="D95" s="85"/>
      <c r="E95" s="143"/>
      <c r="G95" s="193"/>
      <c r="H95" s="164"/>
      <c r="I95" s="164"/>
      <c r="J95" s="164"/>
      <c r="K95" s="166"/>
    </row>
    <row r="96" spans="1:11" ht="15.75">
      <c r="A96" s="86" t="s">
        <v>240</v>
      </c>
      <c r="B96" s="84" t="s">
        <v>241</v>
      </c>
      <c r="C96" s="85"/>
      <c r="D96" s="85"/>
      <c r="E96" s="143"/>
      <c r="G96" s="192"/>
      <c r="H96" s="162"/>
      <c r="I96" s="162"/>
      <c r="J96" s="162"/>
      <c r="K96" s="166"/>
    </row>
    <row r="97" spans="1:11" ht="15.75">
      <c r="A97" s="87" t="s">
        <v>477</v>
      </c>
      <c r="B97" s="88" t="s">
        <v>247</v>
      </c>
      <c r="C97" s="85"/>
      <c r="D97" s="85"/>
      <c r="E97" s="143"/>
      <c r="G97" s="192"/>
      <c r="H97" s="162"/>
      <c r="I97" s="162"/>
      <c r="J97" s="162"/>
      <c r="K97" s="166"/>
    </row>
    <row r="98" spans="1:11" ht="15.75">
      <c r="A98" s="57" t="s">
        <v>460</v>
      </c>
      <c r="B98" s="84" t="s">
        <v>286</v>
      </c>
      <c r="C98" s="85"/>
      <c r="D98" s="85"/>
      <c r="E98" s="143"/>
      <c r="G98" s="192"/>
      <c r="H98" s="162"/>
      <c r="I98" s="162"/>
      <c r="J98" s="162"/>
      <c r="K98" s="166"/>
    </row>
    <row r="99" spans="1:11" ht="15.75">
      <c r="A99" s="57" t="s">
        <v>461</v>
      </c>
      <c r="B99" s="84" t="s">
        <v>287</v>
      </c>
      <c r="C99" s="85"/>
      <c r="D99" s="85"/>
      <c r="E99" s="143"/>
      <c r="G99" s="192"/>
      <c r="H99" s="162"/>
      <c r="I99" s="162"/>
      <c r="J99" s="162"/>
      <c r="K99" s="166"/>
    </row>
    <row r="100" spans="1:11" ht="15.75">
      <c r="A100" s="57" t="s">
        <v>288</v>
      </c>
      <c r="B100" s="84" t="s">
        <v>289</v>
      </c>
      <c r="C100" s="85"/>
      <c r="D100" s="85"/>
      <c r="E100" s="143"/>
      <c r="G100" s="192"/>
      <c r="H100" s="162"/>
      <c r="I100" s="162"/>
      <c r="J100" s="162"/>
      <c r="K100" s="166"/>
    </row>
    <row r="101" spans="1:11" ht="15.75">
      <c r="A101" s="57" t="s">
        <v>462</v>
      </c>
      <c r="B101" s="84" t="s">
        <v>290</v>
      </c>
      <c r="C101" s="85"/>
      <c r="D101" s="85"/>
      <c r="E101" s="143"/>
      <c r="G101" s="192"/>
      <c r="H101" s="162"/>
      <c r="I101" s="162"/>
      <c r="J101" s="162"/>
      <c r="K101" s="166"/>
    </row>
    <row r="102" spans="1:11" ht="15.75">
      <c r="A102" s="57" t="s">
        <v>291</v>
      </c>
      <c r="B102" s="84" t="s">
        <v>292</v>
      </c>
      <c r="C102" s="85"/>
      <c r="D102" s="85"/>
      <c r="E102" s="143"/>
      <c r="G102" s="192"/>
      <c r="H102" s="162"/>
      <c r="I102" s="162"/>
      <c r="J102" s="162"/>
      <c r="K102" s="166"/>
    </row>
    <row r="103" spans="1:11" ht="15.75">
      <c r="A103" s="87" t="s">
        <v>482</v>
      </c>
      <c r="B103" s="88" t="s">
        <v>293</v>
      </c>
      <c r="C103" s="85"/>
      <c r="D103" s="85"/>
      <c r="E103" s="143"/>
      <c r="G103" s="192"/>
      <c r="H103" s="162"/>
      <c r="I103" s="162"/>
      <c r="J103" s="162"/>
      <c r="K103" s="166"/>
    </row>
    <row r="104" spans="1:11" ht="15.75">
      <c r="A104" s="87" t="s">
        <v>485</v>
      </c>
      <c r="B104" s="88" t="s">
        <v>303</v>
      </c>
      <c r="C104" s="85"/>
      <c r="D104" s="85"/>
      <c r="E104" s="143"/>
      <c r="G104" s="192"/>
      <c r="H104" s="162"/>
      <c r="I104" s="162"/>
      <c r="J104" s="162"/>
      <c r="K104" s="166"/>
    </row>
    <row r="105" spans="1:11" ht="15.75">
      <c r="A105" s="104" t="s">
        <v>548</v>
      </c>
      <c r="B105" s="111"/>
      <c r="C105" s="85"/>
      <c r="D105" s="85"/>
      <c r="E105" s="143"/>
      <c r="G105" s="192"/>
      <c r="H105" s="162"/>
      <c r="I105" s="162"/>
      <c r="J105" s="162"/>
      <c r="K105" s="166"/>
    </row>
    <row r="106" spans="1:11" ht="15.75">
      <c r="A106" s="112" t="s">
        <v>484</v>
      </c>
      <c r="B106" s="106" t="s">
        <v>304</v>
      </c>
      <c r="C106" s="89">
        <f>SUM(C92,C81)</f>
        <v>2180</v>
      </c>
      <c r="D106" s="89">
        <f>SUM(D74+D81+D92+D94+D104)</f>
        <v>2652787</v>
      </c>
      <c r="E106" s="144">
        <v>0</v>
      </c>
      <c r="G106" s="193"/>
      <c r="H106" s="164"/>
      <c r="I106" s="164"/>
      <c r="J106" s="164"/>
      <c r="K106" s="166"/>
    </row>
    <row r="107" spans="1:11" ht="15.75">
      <c r="A107" s="113" t="s">
        <v>600</v>
      </c>
      <c r="B107" s="114"/>
      <c r="C107" s="85"/>
      <c r="D107" s="85"/>
      <c r="E107" s="143"/>
      <c r="G107" s="192"/>
      <c r="H107" s="162"/>
      <c r="I107" s="162"/>
      <c r="J107" s="162"/>
      <c r="K107" s="166"/>
    </row>
    <row r="108" spans="1:11" ht="15.75">
      <c r="A108" s="113" t="s">
        <v>601</v>
      </c>
      <c r="B108" s="114"/>
      <c r="C108" s="85"/>
      <c r="D108" s="85"/>
      <c r="E108" s="143"/>
      <c r="G108" s="192"/>
      <c r="H108" s="162"/>
      <c r="I108" s="162"/>
      <c r="J108" s="162"/>
      <c r="K108" s="166"/>
    </row>
    <row r="109" spans="1:11" ht="15.75">
      <c r="A109" s="61" t="s">
        <v>486</v>
      </c>
      <c r="B109" s="87" t="s">
        <v>309</v>
      </c>
      <c r="C109" s="85"/>
      <c r="D109" s="85"/>
      <c r="E109" s="143"/>
      <c r="G109" s="192"/>
      <c r="H109" s="162"/>
      <c r="I109" s="162"/>
      <c r="J109" s="162"/>
      <c r="K109" s="166"/>
    </row>
    <row r="110" spans="1:11" ht="15.75">
      <c r="A110" s="75" t="s">
        <v>487</v>
      </c>
      <c r="B110" s="87" t="s">
        <v>316</v>
      </c>
      <c r="C110" s="85"/>
      <c r="D110" s="85"/>
      <c r="E110" s="143"/>
      <c r="G110" s="193"/>
      <c r="H110" s="164"/>
      <c r="I110" s="164"/>
      <c r="J110" s="164"/>
      <c r="K110" s="166"/>
    </row>
    <row r="111" spans="1:11" ht="15.75">
      <c r="A111" s="86" t="s">
        <v>598</v>
      </c>
      <c r="B111" s="86" t="s">
        <v>317</v>
      </c>
      <c r="C111" s="85">
        <v>29</v>
      </c>
      <c r="D111" s="85">
        <v>733187</v>
      </c>
      <c r="E111" s="143">
        <v>32815</v>
      </c>
      <c r="G111" s="194"/>
      <c r="H111" s="162"/>
      <c r="I111" s="162"/>
      <c r="J111" s="162"/>
      <c r="K111" s="166"/>
    </row>
    <row r="112" spans="1:11" ht="15.75">
      <c r="A112" s="86" t="s">
        <v>599</v>
      </c>
      <c r="B112" s="86" t="s">
        <v>317</v>
      </c>
      <c r="C112" s="85"/>
      <c r="D112" s="85"/>
      <c r="E112" s="143"/>
      <c r="G112" s="192"/>
      <c r="H112" s="162"/>
      <c r="I112" s="162"/>
      <c r="J112" s="162"/>
      <c r="K112" s="166"/>
    </row>
    <row r="113" spans="1:11" ht="15.75">
      <c r="A113" s="86" t="s">
        <v>596</v>
      </c>
      <c r="B113" s="86" t="s">
        <v>318</v>
      </c>
      <c r="C113" s="85"/>
      <c r="D113" s="85"/>
      <c r="E113" s="143"/>
      <c r="G113" s="192"/>
      <c r="H113" s="162"/>
      <c r="I113" s="162"/>
      <c r="J113" s="162"/>
      <c r="K113" s="166"/>
    </row>
    <row r="114" spans="1:11" ht="15.75">
      <c r="A114" s="86" t="s">
        <v>597</v>
      </c>
      <c r="B114" s="86" t="s">
        <v>318</v>
      </c>
      <c r="C114" s="85"/>
      <c r="D114" s="85"/>
      <c r="E114" s="143"/>
      <c r="G114" s="192"/>
      <c r="H114" s="162"/>
      <c r="I114" s="162"/>
      <c r="J114" s="162"/>
      <c r="K114" s="166"/>
    </row>
    <row r="115" spans="1:11" ht="15.75">
      <c r="A115" s="87" t="s">
        <v>488</v>
      </c>
      <c r="B115" s="87" t="s">
        <v>319</v>
      </c>
      <c r="C115" s="89"/>
      <c r="D115" s="89">
        <f>SUM(D111:D114)</f>
        <v>733187</v>
      </c>
      <c r="E115" s="144">
        <f>SUM(E111:E114)</f>
        <v>32815</v>
      </c>
      <c r="G115" s="192"/>
      <c r="H115" s="162"/>
      <c r="I115" s="162"/>
      <c r="J115" s="162"/>
      <c r="K115" s="166"/>
    </row>
    <row r="116" spans="1:11" ht="15.75">
      <c r="A116" s="73" t="s">
        <v>320</v>
      </c>
      <c r="B116" s="86" t="s">
        <v>321</v>
      </c>
      <c r="C116" s="85"/>
      <c r="D116" s="85"/>
      <c r="E116" s="143"/>
      <c r="G116" s="192"/>
      <c r="H116" s="162"/>
      <c r="I116" s="162"/>
      <c r="J116" s="162"/>
      <c r="K116" s="166"/>
    </row>
    <row r="117" spans="1:11" ht="15.75">
      <c r="A117" s="73" t="s">
        <v>322</v>
      </c>
      <c r="B117" s="86" t="s">
        <v>323</v>
      </c>
      <c r="C117" s="85"/>
      <c r="D117" s="85"/>
      <c r="E117" s="143"/>
      <c r="G117" s="193"/>
      <c r="H117" s="162"/>
      <c r="I117" s="162"/>
      <c r="J117" s="162"/>
      <c r="K117" s="166"/>
    </row>
    <row r="118" spans="1:11" ht="15.75">
      <c r="A118" s="73" t="s">
        <v>324</v>
      </c>
      <c r="B118" s="86" t="s">
        <v>325</v>
      </c>
      <c r="C118" s="85">
        <v>97912</v>
      </c>
      <c r="D118" s="85">
        <v>90259406</v>
      </c>
      <c r="E118" s="143">
        <v>108726540</v>
      </c>
      <c r="G118" s="192"/>
      <c r="H118" s="162"/>
      <c r="I118" s="162"/>
      <c r="J118" s="162"/>
      <c r="K118" s="166"/>
    </row>
    <row r="119" spans="1:11" ht="15.75">
      <c r="A119" s="73" t="s">
        <v>326</v>
      </c>
      <c r="B119" s="86" t="s">
        <v>327</v>
      </c>
      <c r="C119" s="85"/>
      <c r="D119" s="85"/>
      <c r="E119" s="143"/>
      <c r="G119" s="192"/>
      <c r="H119" s="162"/>
      <c r="I119" s="162"/>
      <c r="J119" s="162"/>
      <c r="K119" s="166"/>
    </row>
    <row r="120" spans="1:11" ht="15.75">
      <c r="A120" s="57" t="s">
        <v>471</v>
      </c>
      <c r="B120" s="86" t="s">
        <v>328</v>
      </c>
      <c r="C120" s="85"/>
      <c r="D120" s="85"/>
      <c r="E120" s="143"/>
      <c r="G120" s="192"/>
      <c r="H120" s="162"/>
      <c r="I120" s="162"/>
      <c r="J120" s="162"/>
      <c r="K120" s="166"/>
    </row>
    <row r="121" spans="1:11" ht="15.75">
      <c r="A121" s="61" t="s">
        <v>489</v>
      </c>
      <c r="B121" s="87" t="s">
        <v>330</v>
      </c>
      <c r="C121" s="89">
        <f>SUM(C111:C120)</f>
        <v>97941</v>
      </c>
      <c r="D121" s="89">
        <f>SUM(D115:D120)</f>
        <v>90992593</v>
      </c>
      <c r="E121" s="144">
        <f>SUM(E115:E118)</f>
        <v>108759355</v>
      </c>
      <c r="G121" s="192"/>
      <c r="H121" s="162"/>
      <c r="I121" s="162"/>
      <c r="J121" s="162"/>
      <c r="K121" s="166"/>
    </row>
    <row r="122" spans="1:11" ht="15.75">
      <c r="A122" s="75" t="s">
        <v>490</v>
      </c>
      <c r="B122" s="87" t="s">
        <v>338</v>
      </c>
      <c r="C122" s="85"/>
      <c r="D122" s="85"/>
      <c r="E122" s="143"/>
      <c r="G122" s="192"/>
      <c r="H122" s="162"/>
      <c r="I122" s="162"/>
      <c r="J122" s="162"/>
      <c r="K122" s="166"/>
    </row>
    <row r="123" spans="1:11" ht="15.75">
      <c r="A123" s="61" t="s">
        <v>339</v>
      </c>
      <c r="B123" s="87" t="s">
        <v>340</v>
      </c>
      <c r="C123" s="85"/>
      <c r="D123" s="85"/>
      <c r="E123" s="143"/>
      <c r="G123" s="193"/>
      <c r="H123" s="162"/>
      <c r="I123" s="162"/>
      <c r="J123" s="162"/>
      <c r="K123" s="166"/>
    </row>
    <row r="124" spans="1:11" ht="15.75">
      <c r="A124" s="108" t="s">
        <v>491</v>
      </c>
      <c r="B124" s="109" t="s">
        <v>341</v>
      </c>
      <c r="C124" s="89">
        <f>SUM(C121)</f>
        <v>97941</v>
      </c>
      <c r="D124" s="89">
        <f>SUM(D121:D123)</f>
        <v>90992593</v>
      </c>
      <c r="E124" s="144">
        <f>SUM(E121:E123)</f>
        <v>108759355</v>
      </c>
      <c r="G124" s="192"/>
      <c r="H124" s="162"/>
      <c r="I124" s="162"/>
      <c r="J124" s="162"/>
      <c r="K124" s="166"/>
    </row>
    <row r="125" spans="1:11" ht="15.75">
      <c r="A125" s="110" t="s">
        <v>474</v>
      </c>
      <c r="B125" s="34"/>
      <c r="C125" s="89">
        <f>SUM(C124,C106)</f>
        <v>100121</v>
      </c>
      <c r="D125" s="89">
        <f>SUM(D106+D124)</f>
        <v>93645380</v>
      </c>
      <c r="E125" s="144">
        <f>SUM(E106+E121)</f>
        <v>108759355</v>
      </c>
      <c r="G125" s="192"/>
      <c r="H125" s="162"/>
      <c r="I125" s="162"/>
      <c r="J125" s="162"/>
      <c r="K125" s="166"/>
    </row>
    <row r="126" spans="7:11" ht="15.75">
      <c r="G126" s="192"/>
      <c r="H126" s="162"/>
      <c r="I126" s="162"/>
      <c r="J126" s="162"/>
      <c r="K126" s="166"/>
    </row>
    <row r="127" spans="7:11" ht="15.75">
      <c r="G127" s="193"/>
      <c r="H127" s="162"/>
      <c r="I127" s="162"/>
      <c r="J127" s="162"/>
      <c r="K127" s="166"/>
    </row>
    <row r="128" spans="7:11" ht="15.75">
      <c r="G128" s="194"/>
      <c r="H128" s="162"/>
      <c r="I128" s="162"/>
      <c r="J128" s="162"/>
      <c r="K128" s="166"/>
    </row>
    <row r="129" spans="7:11" ht="15.75">
      <c r="G129" s="195"/>
      <c r="H129" s="164"/>
      <c r="I129" s="164"/>
      <c r="J129" s="164"/>
      <c r="K129" s="166"/>
    </row>
    <row r="130" spans="7:11" ht="15.75">
      <c r="G130" s="196"/>
      <c r="H130" s="162"/>
      <c r="I130" s="162"/>
      <c r="J130" s="162"/>
      <c r="K130" s="166"/>
    </row>
    <row r="131" spans="7:11" ht="15.75">
      <c r="G131" s="196"/>
      <c r="H131" s="162"/>
      <c r="I131" s="162"/>
      <c r="J131" s="162"/>
      <c r="K131" s="166"/>
    </row>
    <row r="132" spans="7:11" ht="15.75">
      <c r="G132" s="179"/>
      <c r="H132" s="162"/>
      <c r="I132" s="162"/>
      <c r="J132" s="162"/>
      <c r="K132" s="166"/>
    </row>
    <row r="133" spans="7:11" ht="15.75">
      <c r="G133" s="179"/>
      <c r="H133" s="162"/>
      <c r="I133" s="162"/>
      <c r="J133" s="162"/>
      <c r="K133" s="166"/>
    </row>
    <row r="134" spans="7:11" ht="15.75">
      <c r="G134" s="178"/>
      <c r="H134" s="162"/>
      <c r="I134" s="162"/>
      <c r="J134" s="162"/>
      <c r="K134" s="166"/>
    </row>
    <row r="135" spans="7:11" ht="15.75">
      <c r="G135" s="178"/>
      <c r="H135" s="162"/>
      <c r="I135" s="162"/>
      <c r="J135" s="162"/>
      <c r="K135" s="166"/>
    </row>
    <row r="136" spans="7:11" ht="15.75">
      <c r="G136" s="178"/>
      <c r="H136" s="162"/>
      <c r="I136" s="162"/>
      <c r="J136" s="162"/>
      <c r="K136" s="166"/>
    </row>
    <row r="137" spans="7:11" ht="15.75">
      <c r="G137" s="178"/>
      <c r="H137" s="162"/>
      <c r="I137" s="162"/>
      <c r="J137" s="162"/>
      <c r="K137" s="166"/>
    </row>
    <row r="138" spans="7:11" ht="15.75">
      <c r="G138" s="179"/>
      <c r="H138" s="164"/>
      <c r="I138" s="164"/>
      <c r="J138" s="164"/>
      <c r="K138" s="166"/>
    </row>
    <row r="139" spans="7:11" ht="15.75">
      <c r="G139" s="178"/>
      <c r="H139" s="162"/>
      <c r="I139" s="162"/>
      <c r="J139" s="162"/>
      <c r="K139" s="166"/>
    </row>
    <row r="140" spans="7:11" ht="15.75">
      <c r="G140" s="178"/>
      <c r="H140" s="162"/>
      <c r="I140" s="162"/>
      <c r="J140" s="162"/>
      <c r="K140" s="166"/>
    </row>
    <row r="141" spans="7:11" ht="15.75">
      <c r="G141" s="178"/>
      <c r="H141" s="162"/>
      <c r="I141" s="162"/>
      <c r="J141" s="162"/>
      <c r="K141" s="166"/>
    </row>
    <row r="142" spans="7:11" ht="15.75">
      <c r="G142" s="178"/>
      <c r="H142" s="162"/>
      <c r="I142" s="162"/>
      <c r="J142" s="162"/>
      <c r="K142" s="166"/>
    </row>
    <row r="143" spans="7:11" ht="15.75">
      <c r="G143" s="178"/>
      <c r="H143" s="162"/>
      <c r="I143" s="162"/>
      <c r="J143" s="162"/>
      <c r="K143" s="166"/>
    </row>
    <row r="144" spans="7:11" ht="15.75">
      <c r="G144" s="179"/>
      <c r="H144" s="164"/>
      <c r="I144" s="164"/>
      <c r="J144" s="164"/>
      <c r="K144" s="166"/>
    </row>
    <row r="145" spans="7:11" ht="15.75">
      <c r="G145" s="178"/>
      <c r="H145" s="162"/>
      <c r="I145" s="162"/>
      <c r="J145" s="162"/>
      <c r="K145" s="166"/>
    </row>
    <row r="146" spans="7:11" ht="15.75">
      <c r="G146" s="178"/>
      <c r="H146" s="162"/>
      <c r="I146" s="162"/>
      <c r="J146" s="162"/>
      <c r="K146" s="166"/>
    </row>
    <row r="147" spans="7:11" ht="15.75">
      <c r="G147" s="178"/>
      <c r="H147" s="162"/>
      <c r="I147" s="162"/>
      <c r="J147" s="162"/>
      <c r="K147" s="166"/>
    </row>
    <row r="148" spans="7:11" ht="15.75">
      <c r="G148" s="178"/>
      <c r="H148" s="162"/>
      <c r="I148" s="162"/>
      <c r="J148" s="162"/>
      <c r="K148" s="166"/>
    </row>
    <row r="149" spans="7:11" ht="15.75">
      <c r="G149" s="179"/>
      <c r="H149" s="162"/>
      <c r="I149" s="162"/>
      <c r="J149" s="162"/>
      <c r="K149" s="166"/>
    </row>
    <row r="150" spans="7:11" ht="15.75">
      <c r="G150" s="179"/>
      <c r="H150" s="162"/>
      <c r="I150" s="162"/>
      <c r="J150" s="162"/>
      <c r="K150" s="166"/>
    </row>
    <row r="151" spans="7:11" ht="15.75">
      <c r="G151" s="190"/>
      <c r="H151" s="164"/>
      <c r="I151" s="164"/>
      <c r="J151" s="164"/>
      <c r="K151" s="166"/>
    </row>
    <row r="152" spans="7:11" ht="15.75">
      <c r="G152" s="191"/>
      <c r="H152" s="164"/>
      <c r="I152" s="164"/>
      <c r="J152" s="164"/>
      <c r="K152" s="166"/>
    </row>
  </sheetData>
  <sheetProtection/>
  <mergeCells count="2">
    <mergeCell ref="A1:D1"/>
    <mergeCell ref="A2:D2"/>
  </mergeCells>
  <printOptions/>
  <pageMargins left="0.25" right="0.25" top="0.75" bottom="0.75" header="0.3" footer="0.3"/>
  <pageSetup fitToHeight="2" fitToWidth="1" horizontalDpi="300" verticalDpi="300" orientation="portrait" paperSize="9" scale="65" r:id="rId1"/>
  <headerFooter>
    <oddHeader>&amp;R&amp;"-,Félkövér"13.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38"/>
  <sheetViews>
    <sheetView view="pageBreakPreview" zoomScale="91" zoomScaleSheetLayoutView="91" zoomScalePageLayoutView="0" workbookViewId="0" topLeftCell="A25">
      <selection activeCell="A2" sqref="A2:C2"/>
    </sheetView>
  </sheetViews>
  <sheetFormatPr defaultColWidth="9.140625" defaultRowHeight="15"/>
  <cols>
    <col min="1" max="1" width="100.00390625" style="26" customWidth="1"/>
    <col min="2" max="2" width="9.140625" style="26" customWidth="1"/>
    <col min="3" max="3" width="17.00390625" style="26" customWidth="1"/>
    <col min="4" max="16384" width="9.140625" style="26" customWidth="1"/>
  </cols>
  <sheetData>
    <row r="1" spans="1:3" ht="28.5" customHeight="1">
      <c r="A1" s="341" t="s">
        <v>704</v>
      </c>
      <c r="B1" s="342"/>
      <c r="C1" s="342"/>
    </row>
    <row r="2" spans="1:3" ht="26.25" customHeight="1">
      <c r="A2" s="343" t="s">
        <v>719</v>
      </c>
      <c r="B2" s="343"/>
      <c r="C2" s="343"/>
    </row>
    <row r="3" spans="1:3" ht="18.75" customHeight="1">
      <c r="A3" s="198"/>
      <c r="B3" s="35"/>
      <c r="C3" s="35"/>
    </row>
    <row r="4" ht="23.25" customHeight="1">
      <c r="A4" s="32" t="s">
        <v>644</v>
      </c>
    </row>
    <row r="5" spans="1:3" ht="31.5">
      <c r="A5" s="33" t="s">
        <v>605</v>
      </c>
      <c r="B5" s="199" t="s">
        <v>40</v>
      </c>
      <c r="C5" s="200" t="s">
        <v>4</v>
      </c>
    </row>
    <row r="6" spans="1:3" ht="15.75">
      <c r="A6" s="201" t="s">
        <v>350</v>
      </c>
      <c r="B6" s="202" t="s">
        <v>119</v>
      </c>
      <c r="C6" s="203"/>
    </row>
    <row r="7" spans="1:3" ht="15.75">
      <c r="A7" s="201" t="s">
        <v>351</v>
      </c>
      <c r="B7" s="202" t="s">
        <v>119</v>
      </c>
      <c r="C7" s="203"/>
    </row>
    <row r="8" spans="1:3" ht="15.75">
      <c r="A8" s="201" t="s">
        <v>352</v>
      </c>
      <c r="B8" s="202" t="s">
        <v>119</v>
      </c>
      <c r="C8" s="203"/>
    </row>
    <row r="9" spans="1:3" ht="15.75">
      <c r="A9" s="201" t="s">
        <v>353</v>
      </c>
      <c r="B9" s="202" t="s">
        <v>119</v>
      </c>
      <c r="C9" s="203"/>
    </row>
    <row r="10" spans="1:3" ht="15.75">
      <c r="A10" s="204" t="s">
        <v>354</v>
      </c>
      <c r="B10" s="202" t="s">
        <v>119</v>
      </c>
      <c r="C10" s="203"/>
    </row>
    <row r="11" spans="1:3" ht="15.75">
      <c r="A11" s="204" t="s">
        <v>355</v>
      </c>
      <c r="B11" s="202" t="s">
        <v>119</v>
      </c>
      <c r="C11" s="203"/>
    </row>
    <row r="12" spans="1:3" ht="15.75">
      <c r="A12" s="205" t="s">
        <v>11</v>
      </c>
      <c r="B12" s="206" t="s">
        <v>119</v>
      </c>
      <c r="C12" s="207"/>
    </row>
    <row r="13" spans="1:3" ht="15.75">
      <c r="A13" s="201" t="s">
        <v>356</v>
      </c>
      <c r="B13" s="202" t="s">
        <v>120</v>
      </c>
      <c r="C13" s="203"/>
    </row>
    <row r="14" spans="1:3" ht="15.75">
      <c r="A14" s="208" t="s">
        <v>10</v>
      </c>
      <c r="B14" s="206" t="s">
        <v>120</v>
      </c>
      <c r="C14" s="207">
        <f>C13</f>
        <v>0</v>
      </c>
    </row>
    <row r="15" spans="1:3" ht="15.75">
      <c r="A15" s="201" t="s">
        <v>357</v>
      </c>
      <c r="B15" s="202" t="s">
        <v>121</v>
      </c>
      <c r="C15" s="203"/>
    </row>
    <row r="16" spans="1:3" ht="15.75">
      <c r="A16" s="201" t="s">
        <v>358</v>
      </c>
      <c r="B16" s="202" t="s">
        <v>121</v>
      </c>
      <c r="C16" s="203"/>
    </row>
    <row r="17" spans="1:3" ht="15.75">
      <c r="A17" s="204" t="s">
        <v>359</v>
      </c>
      <c r="B17" s="202" t="s">
        <v>121</v>
      </c>
      <c r="C17" s="203">
        <v>0</v>
      </c>
    </row>
    <row r="18" spans="1:3" ht="15.75">
      <c r="A18" s="204" t="s">
        <v>360</v>
      </c>
      <c r="B18" s="202" t="s">
        <v>121</v>
      </c>
      <c r="C18" s="203"/>
    </row>
    <row r="19" spans="1:3" ht="15.75">
      <c r="A19" s="204" t="s">
        <v>361</v>
      </c>
      <c r="B19" s="202" t="s">
        <v>121</v>
      </c>
      <c r="C19" s="203"/>
    </row>
    <row r="20" spans="1:3" ht="31.5">
      <c r="A20" s="209" t="s">
        <v>362</v>
      </c>
      <c r="B20" s="202" t="s">
        <v>121</v>
      </c>
      <c r="C20" s="203"/>
    </row>
    <row r="21" spans="1:3" ht="15.75">
      <c r="A21" s="210" t="s">
        <v>9</v>
      </c>
      <c r="B21" s="206" t="s">
        <v>121</v>
      </c>
      <c r="C21" s="207"/>
    </row>
    <row r="22" spans="1:3" ht="15.75">
      <c r="A22" s="201" t="s">
        <v>363</v>
      </c>
      <c r="B22" s="202" t="s">
        <v>122</v>
      </c>
      <c r="C22" s="203"/>
    </row>
    <row r="23" spans="1:3" ht="15.75">
      <c r="A23" s="201" t="s">
        <v>364</v>
      </c>
      <c r="B23" s="202" t="s">
        <v>122</v>
      </c>
      <c r="C23" s="203"/>
    </row>
    <row r="24" spans="1:3" ht="15.75">
      <c r="A24" s="210" t="s">
        <v>8</v>
      </c>
      <c r="B24" s="211" t="s">
        <v>122</v>
      </c>
      <c r="C24" s="203"/>
    </row>
    <row r="25" spans="1:3" ht="15.75">
      <c r="A25" s="201" t="s">
        <v>365</v>
      </c>
      <c r="B25" s="202" t="s">
        <v>123</v>
      </c>
      <c r="C25" s="203"/>
    </row>
    <row r="26" spans="1:3" ht="15.75">
      <c r="A26" s="201" t="s">
        <v>366</v>
      </c>
      <c r="B26" s="202" t="s">
        <v>123</v>
      </c>
      <c r="C26" s="203"/>
    </row>
    <row r="27" spans="1:3" ht="15.75">
      <c r="A27" s="204" t="s">
        <v>367</v>
      </c>
      <c r="B27" s="202" t="s">
        <v>123</v>
      </c>
      <c r="C27" s="203"/>
    </row>
    <row r="28" spans="1:3" ht="15.75">
      <c r="A28" s="204" t="s">
        <v>368</v>
      </c>
      <c r="B28" s="202" t="s">
        <v>123</v>
      </c>
      <c r="C28" s="203"/>
    </row>
    <row r="29" spans="1:3" ht="15.75">
      <c r="A29" s="204" t="s">
        <v>369</v>
      </c>
      <c r="B29" s="202" t="s">
        <v>123</v>
      </c>
      <c r="C29" s="203"/>
    </row>
    <row r="30" spans="1:3" ht="15.75">
      <c r="A30" s="204" t="s">
        <v>370</v>
      </c>
      <c r="B30" s="202" t="s">
        <v>123</v>
      </c>
      <c r="C30" s="203"/>
    </row>
    <row r="31" spans="1:3" ht="15.75">
      <c r="A31" s="204" t="s">
        <v>371</v>
      </c>
      <c r="B31" s="202" t="s">
        <v>123</v>
      </c>
      <c r="C31" s="203"/>
    </row>
    <row r="32" spans="1:3" ht="15.75">
      <c r="A32" s="204" t="s">
        <v>372</v>
      </c>
      <c r="B32" s="202" t="s">
        <v>123</v>
      </c>
      <c r="C32" s="203"/>
    </row>
    <row r="33" spans="1:3" ht="15.75">
      <c r="A33" s="204" t="s">
        <v>373</v>
      </c>
      <c r="B33" s="202" t="s">
        <v>123</v>
      </c>
      <c r="C33" s="203"/>
    </row>
    <row r="34" spans="1:3" ht="15.75">
      <c r="A34" s="204" t="s">
        <v>374</v>
      </c>
      <c r="B34" s="202" t="s">
        <v>123</v>
      </c>
      <c r="C34" s="203"/>
    </row>
    <row r="35" spans="1:3" ht="15.75">
      <c r="A35" s="204" t="s">
        <v>375</v>
      </c>
      <c r="B35" s="202" t="s">
        <v>123</v>
      </c>
      <c r="C35" s="203"/>
    </row>
    <row r="36" spans="1:3" ht="31.5">
      <c r="A36" s="204" t="s">
        <v>376</v>
      </c>
      <c r="B36" s="202" t="s">
        <v>123</v>
      </c>
      <c r="C36" s="203"/>
    </row>
    <row r="37" spans="1:3" ht="15.75">
      <c r="A37" s="210" t="s">
        <v>377</v>
      </c>
      <c r="B37" s="206" t="s">
        <v>123</v>
      </c>
      <c r="C37" s="207">
        <f>C26</f>
        <v>0</v>
      </c>
    </row>
    <row r="38" spans="1:3" ht="15.75">
      <c r="A38" s="197" t="s">
        <v>378</v>
      </c>
      <c r="B38" s="212" t="s">
        <v>124</v>
      </c>
      <c r="C38" s="207">
        <f>C12+C14+C21+C24+C37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65" r:id="rId1"/>
  <headerFooter>
    <oddHeader>&amp;R&amp;"-,Félkövér"14. számú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T124"/>
  <sheetViews>
    <sheetView view="pageBreakPreview" zoomScaleNormal="90" zoomScaleSheetLayoutView="100" zoomScalePageLayoutView="0" workbookViewId="0" topLeftCell="A40">
      <selection activeCell="E63" sqref="E63"/>
    </sheetView>
  </sheetViews>
  <sheetFormatPr defaultColWidth="9.140625" defaultRowHeight="15"/>
  <cols>
    <col min="1" max="1" width="63.8515625" style="93" customWidth="1"/>
    <col min="2" max="2" width="9.140625" style="93" customWidth="1"/>
    <col min="3" max="3" width="17.140625" style="93" customWidth="1"/>
    <col min="4" max="4" width="20.140625" style="93" customWidth="1"/>
    <col min="5" max="5" width="15.7109375" style="93" customWidth="1"/>
    <col min="6" max="6" width="10.140625" style="93" bestFit="1" customWidth="1"/>
    <col min="7" max="7" width="9.140625" style="93" customWidth="1"/>
    <col min="8" max="8" width="11.8515625" style="93" customWidth="1"/>
    <col min="9" max="10" width="9.140625" style="93" customWidth="1"/>
    <col min="11" max="11" width="13.421875" style="93" customWidth="1"/>
    <col min="12" max="16384" width="9.140625" style="93" customWidth="1"/>
  </cols>
  <sheetData>
    <row r="1" spans="1:5" ht="20.25" customHeight="1">
      <c r="A1" s="329" t="s">
        <v>698</v>
      </c>
      <c r="B1" s="330"/>
      <c r="C1" s="330"/>
      <c r="D1" s="330"/>
      <c r="E1" s="345"/>
    </row>
    <row r="2" spans="1:5" ht="19.5" customHeight="1">
      <c r="A2" s="331" t="s">
        <v>716</v>
      </c>
      <c r="B2" s="330"/>
      <c r="C2" s="330"/>
      <c r="D2" s="330"/>
      <c r="E2" s="345"/>
    </row>
    <row r="3" ht="15.75">
      <c r="A3" s="158" t="s">
        <v>641</v>
      </c>
    </row>
    <row r="4" ht="15.75">
      <c r="A4" s="96" t="s">
        <v>619</v>
      </c>
    </row>
    <row r="5" spans="1:11" ht="31.5">
      <c r="A5" s="80" t="s">
        <v>39</v>
      </c>
      <c r="B5" s="81" t="s">
        <v>40</v>
      </c>
      <c r="C5" s="160" t="s">
        <v>550</v>
      </c>
      <c r="D5" s="160" t="s">
        <v>551</v>
      </c>
      <c r="E5" s="82" t="s">
        <v>2</v>
      </c>
      <c r="G5" s="183"/>
      <c r="H5" s="184"/>
      <c r="I5" s="184"/>
      <c r="J5" s="184"/>
      <c r="K5" s="213"/>
    </row>
    <row r="6" spans="1:11" ht="15.75">
      <c r="A6" s="100" t="s">
        <v>41</v>
      </c>
      <c r="B6" s="100" t="s">
        <v>42</v>
      </c>
      <c r="C6" s="31">
        <v>99242000</v>
      </c>
      <c r="D6" s="31"/>
      <c r="E6" s="143">
        <f>SUM(C6:D6)</f>
        <v>99242000</v>
      </c>
      <c r="G6" s="214"/>
      <c r="H6" s="161"/>
      <c r="I6" s="161"/>
      <c r="J6" s="161"/>
      <c r="K6" s="162"/>
    </row>
    <row r="7" spans="1:11" ht="15.75">
      <c r="A7" s="100" t="s">
        <v>43</v>
      </c>
      <c r="B7" s="100" t="s">
        <v>44</v>
      </c>
      <c r="C7" s="31"/>
      <c r="D7" s="31"/>
      <c r="E7" s="143">
        <f aca="true" t="shared" si="0" ref="E7:E38">SUM(C7:D7)</f>
        <v>0</v>
      </c>
      <c r="G7" s="185"/>
      <c r="H7" s="161"/>
      <c r="I7" s="161"/>
      <c r="J7" s="161"/>
      <c r="K7" s="162"/>
    </row>
    <row r="8" spans="1:11" ht="15.75">
      <c r="A8" s="100" t="s">
        <v>45</v>
      </c>
      <c r="B8" s="100" t="s">
        <v>46</v>
      </c>
      <c r="C8" s="31"/>
      <c r="D8" s="31"/>
      <c r="E8" s="143">
        <f t="shared" si="0"/>
        <v>0</v>
      </c>
      <c r="G8" s="185"/>
      <c r="H8" s="161"/>
      <c r="I8" s="161"/>
      <c r="J8" s="161"/>
      <c r="K8" s="162"/>
    </row>
    <row r="9" spans="1:11" ht="15.75">
      <c r="A9" s="83" t="s">
        <v>47</v>
      </c>
      <c r="B9" s="100" t="s">
        <v>48</v>
      </c>
      <c r="C9" s="31">
        <v>200000</v>
      </c>
      <c r="D9" s="31"/>
      <c r="E9" s="143">
        <f t="shared" si="0"/>
        <v>200000</v>
      </c>
      <c r="G9" s="185"/>
      <c r="H9" s="161"/>
      <c r="I9" s="161"/>
      <c r="J9" s="161"/>
      <c r="K9" s="162"/>
    </row>
    <row r="10" spans="1:11" ht="15.75">
      <c r="A10" s="83" t="s">
        <v>49</v>
      </c>
      <c r="B10" s="100" t="s">
        <v>50</v>
      </c>
      <c r="C10" s="31"/>
      <c r="D10" s="31"/>
      <c r="E10" s="143">
        <f t="shared" si="0"/>
        <v>0</v>
      </c>
      <c r="G10" s="185"/>
      <c r="H10" s="161"/>
      <c r="I10" s="161"/>
      <c r="J10" s="161"/>
      <c r="K10" s="162"/>
    </row>
    <row r="11" spans="1:11" ht="15.75">
      <c r="A11" s="83" t="s">
        <v>51</v>
      </c>
      <c r="B11" s="100" t="s">
        <v>52</v>
      </c>
      <c r="C11" s="31">
        <v>706000</v>
      </c>
      <c r="D11" s="31"/>
      <c r="E11" s="143">
        <f t="shared" si="0"/>
        <v>706000</v>
      </c>
      <c r="G11" s="185"/>
      <c r="H11" s="161"/>
      <c r="I11" s="161"/>
      <c r="J11" s="161"/>
      <c r="K11" s="162"/>
    </row>
    <row r="12" spans="1:11" ht="15.75">
      <c r="A12" s="83" t="s">
        <v>53</v>
      </c>
      <c r="B12" s="100" t="s">
        <v>54</v>
      </c>
      <c r="C12" s="31">
        <v>6061000</v>
      </c>
      <c r="D12" s="31"/>
      <c r="E12" s="143">
        <v>6061000</v>
      </c>
      <c r="G12" s="185"/>
      <c r="H12" s="161"/>
      <c r="I12" s="161"/>
      <c r="J12" s="161"/>
      <c r="K12" s="162"/>
    </row>
    <row r="13" spans="1:11" ht="15.75">
      <c r="A13" s="83" t="s">
        <v>55</v>
      </c>
      <c r="B13" s="100" t="s">
        <v>56</v>
      </c>
      <c r="C13" s="31"/>
      <c r="D13" s="31"/>
      <c r="E13" s="143">
        <f t="shared" si="0"/>
        <v>0</v>
      </c>
      <c r="G13" s="185"/>
      <c r="H13" s="161"/>
      <c r="I13" s="161"/>
      <c r="J13" s="161"/>
      <c r="K13" s="162"/>
    </row>
    <row r="14" spans="1:11" ht="15.75">
      <c r="A14" s="86" t="s">
        <v>57</v>
      </c>
      <c r="B14" s="100" t="s">
        <v>58</v>
      </c>
      <c r="C14" s="31">
        <v>650000</v>
      </c>
      <c r="D14" s="31"/>
      <c r="E14" s="143">
        <f t="shared" si="0"/>
        <v>650000</v>
      </c>
      <c r="G14" s="185"/>
      <c r="H14" s="161"/>
      <c r="I14" s="161"/>
      <c r="J14" s="161"/>
      <c r="K14" s="162"/>
    </row>
    <row r="15" spans="1:11" ht="15.75">
      <c r="A15" s="86" t="s">
        <v>59</v>
      </c>
      <c r="B15" s="100" t="s">
        <v>60</v>
      </c>
      <c r="C15" s="31"/>
      <c r="D15" s="31"/>
      <c r="E15" s="143">
        <f t="shared" si="0"/>
        <v>0</v>
      </c>
      <c r="G15" s="185"/>
      <c r="H15" s="161"/>
      <c r="I15" s="161"/>
      <c r="J15" s="161"/>
      <c r="K15" s="162"/>
    </row>
    <row r="16" spans="1:11" ht="15.75">
      <c r="A16" s="86" t="s">
        <v>61</v>
      </c>
      <c r="B16" s="100" t="s">
        <v>62</v>
      </c>
      <c r="C16" s="31"/>
      <c r="D16" s="31"/>
      <c r="E16" s="143">
        <f t="shared" si="0"/>
        <v>0</v>
      </c>
      <c r="G16" s="185"/>
      <c r="H16" s="161"/>
      <c r="I16" s="161"/>
      <c r="J16" s="161"/>
      <c r="K16" s="162"/>
    </row>
    <row r="17" spans="1:11" ht="15.75">
      <c r="A17" s="86" t="s">
        <v>63</v>
      </c>
      <c r="B17" s="100" t="s">
        <v>64</v>
      </c>
      <c r="C17" s="31"/>
      <c r="D17" s="31"/>
      <c r="E17" s="143">
        <f t="shared" si="0"/>
        <v>0</v>
      </c>
      <c r="G17" s="185"/>
      <c r="H17" s="161"/>
      <c r="I17" s="161"/>
      <c r="J17" s="161"/>
      <c r="K17" s="162"/>
    </row>
    <row r="18" spans="1:11" ht="15.75">
      <c r="A18" s="86" t="s">
        <v>404</v>
      </c>
      <c r="B18" s="100" t="s">
        <v>65</v>
      </c>
      <c r="C18" s="31"/>
      <c r="D18" s="31"/>
      <c r="E18" s="143">
        <f t="shared" si="0"/>
        <v>0</v>
      </c>
      <c r="G18" s="185"/>
      <c r="H18" s="161"/>
      <c r="I18" s="161"/>
      <c r="J18" s="161"/>
      <c r="K18" s="162"/>
    </row>
    <row r="19" spans="1:11" ht="15.75">
      <c r="A19" s="101" t="s">
        <v>342</v>
      </c>
      <c r="B19" s="102" t="s">
        <v>66</v>
      </c>
      <c r="C19" s="38">
        <v>106859000</v>
      </c>
      <c r="D19" s="38"/>
      <c r="E19" s="144">
        <f>SUM(E6:E18)</f>
        <v>106859000</v>
      </c>
      <c r="G19" s="215"/>
      <c r="H19" s="163"/>
      <c r="I19" s="163"/>
      <c r="J19" s="163"/>
      <c r="K19" s="164"/>
    </row>
    <row r="20" spans="1:11" ht="15.75">
      <c r="A20" s="86" t="s">
        <v>67</v>
      </c>
      <c r="B20" s="100" t="s">
        <v>68</v>
      </c>
      <c r="C20" s="31"/>
      <c r="D20" s="31"/>
      <c r="E20" s="143">
        <f t="shared" si="0"/>
        <v>0</v>
      </c>
      <c r="G20" s="185"/>
      <c r="H20" s="161"/>
      <c r="I20" s="161"/>
      <c r="J20" s="161"/>
      <c r="K20" s="162"/>
    </row>
    <row r="21" spans="1:11" ht="31.5">
      <c r="A21" s="86" t="s">
        <v>69</v>
      </c>
      <c r="B21" s="100" t="s">
        <v>70</v>
      </c>
      <c r="C21" s="31">
        <v>3064512</v>
      </c>
      <c r="D21" s="31"/>
      <c r="E21" s="143">
        <f t="shared" si="0"/>
        <v>3064512</v>
      </c>
      <c r="G21" s="185"/>
      <c r="H21" s="161"/>
      <c r="I21" s="161"/>
      <c r="J21" s="161"/>
      <c r="K21" s="162"/>
    </row>
    <row r="22" spans="1:11" ht="15.75">
      <c r="A22" s="84" t="s">
        <v>71</v>
      </c>
      <c r="B22" s="100" t="s">
        <v>72</v>
      </c>
      <c r="C22" s="31"/>
      <c r="D22" s="31"/>
      <c r="E22" s="143">
        <f t="shared" si="0"/>
        <v>0</v>
      </c>
      <c r="G22" s="185"/>
      <c r="H22" s="161"/>
      <c r="I22" s="161"/>
      <c r="J22" s="161"/>
      <c r="K22" s="162"/>
    </row>
    <row r="23" spans="1:11" ht="15.75">
      <c r="A23" s="87" t="s">
        <v>343</v>
      </c>
      <c r="B23" s="102" t="s">
        <v>73</v>
      </c>
      <c r="C23" s="31">
        <f>SUM(C20:C22)</f>
        <v>3064512</v>
      </c>
      <c r="D23" s="31"/>
      <c r="E23" s="143">
        <f t="shared" si="0"/>
        <v>3064512</v>
      </c>
      <c r="G23" s="215"/>
      <c r="H23" s="161"/>
      <c r="I23" s="161"/>
      <c r="J23" s="161"/>
      <c r="K23" s="162"/>
    </row>
    <row r="24" spans="1:11" ht="15.75">
      <c r="A24" s="101" t="s">
        <v>434</v>
      </c>
      <c r="B24" s="102" t="s">
        <v>74</v>
      </c>
      <c r="C24" s="38">
        <v>109923512</v>
      </c>
      <c r="D24" s="38"/>
      <c r="E24" s="144">
        <f>SUM(E19+E23)</f>
        <v>109923512</v>
      </c>
      <c r="G24" s="186"/>
      <c r="H24" s="163"/>
      <c r="I24" s="163"/>
      <c r="J24" s="163"/>
      <c r="K24" s="164"/>
    </row>
    <row r="25" spans="1:11" ht="15.75">
      <c r="A25" s="87" t="s">
        <v>405</v>
      </c>
      <c r="B25" s="102" t="s">
        <v>75</v>
      </c>
      <c r="C25" s="38">
        <v>26102028</v>
      </c>
      <c r="D25" s="38"/>
      <c r="E25" s="144">
        <f>SUM(C25:D25)</f>
        <v>26102028</v>
      </c>
      <c r="G25" s="186"/>
      <c r="H25" s="163"/>
      <c r="I25" s="163"/>
      <c r="J25" s="163"/>
      <c r="K25" s="164"/>
    </row>
    <row r="26" spans="1:11" ht="15.75">
      <c r="A26" s="86" t="s">
        <v>76</v>
      </c>
      <c r="B26" s="100" t="s">
        <v>77</v>
      </c>
      <c r="C26" s="31">
        <v>1553000</v>
      </c>
      <c r="D26" s="31"/>
      <c r="E26" s="143">
        <f t="shared" si="0"/>
        <v>1553000</v>
      </c>
      <c r="G26" s="185"/>
      <c r="H26" s="161"/>
      <c r="I26" s="161"/>
      <c r="J26" s="161"/>
      <c r="K26" s="162"/>
    </row>
    <row r="27" spans="1:11" ht="15.75">
      <c r="A27" s="86" t="s">
        <v>78</v>
      </c>
      <c r="B27" s="100" t="s">
        <v>79</v>
      </c>
      <c r="C27" s="31">
        <v>7791000</v>
      </c>
      <c r="D27" s="31"/>
      <c r="E27" s="143">
        <f t="shared" si="0"/>
        <v>7791000</v>
      </c>
      <c r="G27" s="185"/>
      <c r="H27" s="161"/>
      <c r="I27" s="161"/>
      <c r="J27" s="161"/>
      <c r="K27" s="162"/>
    </row>
    <row r="28" spans="1:11" ht="15.75">
      <c r="A28" s="86" t="s">
        <v>80</v>
      </c>
      <c r="B28" s="100" t="s">
        <v>81</v>
      </c>
      <c r="C28" s="31"/>
      <c r="D28" s="31"/>
      <c r="E28" s="143">
        <f t="shared" si="0"/>
        <v>0</v>
      </c>
      <c r="G28" s="185"/>
      <c r="H28" s="161"/>
      <c r="I28" s="161"/>
      <c r="J28" s="161"/>
      <c r="K28" s="162"/>
    </row>
    <row r="29" spans="1:11" ht="15.75">
      <c r="A29" s="87" t="s">
        <v>344</v>
      </c>
      <c r="B29" s="102" t="s">
        <v>82</v>
      </c>
      <c r="C29" s="38">
        <f>SUM(C26:C28)</f>
        <v>9344000</v>
      </c>
      <c r="D29" s="38"/>
      <c r="E29" s="144">
        <f t="shared" si="0"/>
        <v>9344000</v>
      </c>
      <c r="G29" s="215"/>
      <c r="H29" s="163"/>
      <c r="I29" s="163"/>
      <c r="J29" s="163"/>
      <c r="K29" s="164"/>
    </row>
    <row r="30" spans="1:11" ht="15.75">
      <c r="A30" s="86" t="s">
        <v>83</v>
      </c>
      <c r="B30" s="100" t="s">
        <v>84</v>
      </c>
      <c r="C30" s="31">
        <v>120000</v>
      </c>
      <c r="D30" s="31"/>
      <c r="E30" s="143">
        <f t="shared" si="0"/>
        <v>120000</v>
      </c>
      <c r="G30" s="185"/>
      <c r="H30" s="161"/>
      <c r="I30" s="161"/>
      <c r="J30" s="161"/>
      <c r="K30" s="162"/>
    </row>
    <row r="31" spans="1:11" ht="15.75">
      <c r="A31" s="86" t="s">
        <v>85</v>
      </c>
      <c r="B31" s="100" t="s">
        <v>86</v>
      </c>
      <c r="C31" s="31">
        <v>420000</v>
      </c>
      <c r="D31" s="31"/>
      <c r="E31" s="143">
        <f t="shared" si="0"/>
        <v>420000</v>
      </c>
      <c r="G31" s="185"/>
      <c r="H31" s="161"/>
      <c r="I31" s="161"/>
      <c r="J31" s="161"/>
      <c r="K31" s="162"/>
    </row>
    <row r="32" spans="1:11" ht="15" customHeight="1">
      <c r="A32" s="87" t="s">
        <v>435</v>
      </c>
      <c r="B32" s="102" t="s">
        <v>87</v>
      </c>
      <c r="C32" s="38">
        <f>SUM(C30:C31)</f>
        <v>540000</v>
      </c>
      <c r="D32" s="38"/>
      <c r="E32" s="144">
        <f t="shared" si="0"/>
        <v>540000</v>
      </c>
      <c r="G32" s="215"/>
      <c r="H32" s="163"/>
      <c r="I32" s="163"/>
      <c r="J32" s="163"/>
      <c r="K32" s="164"/>
    </row>
    <row r="33" spans="1:11" ht="15.75">
      <c r="A33" s="86" t="s">
        <v>88</v>
      </c>
      <c r="B33" s="100" t="s">
        <v>89</v>
      </c>
      <c r="C33" s="31">
        <v>10800000</v>
      </c>
      <c r="D33" s="31"/>
      <c r="E33" s="143">
        <f t="shared" si="0"/>
        <v>10800000</v>
      </c>
      <c r="G33" s="185"/>
      <c r="H33" s="161"/>
      <c r="I33" s="161"/>
      <c r="J33" s="161"/>
      <c r="K33" s="162"/>
    </row>
    <row r="34" spans="1:11" ht="15.75">
      <c r="A34" s="86" t="s">
        <v>90</v>
      </c>
      <c r="B34" s="100" t="s">
        <v>91</v>
      </c>
      <c r="C34" s="31"/>
      <c r="D34" s="31"/>
      <c r="E34" s="143">
        <f t="shared" si="0"/>
        <v>0</v>
      </c>
      <c r="G34" s="185"/>
      <c r="H34" s="161"/>
      <c r="I34" s="161"/>
      <c r="J34" s="161"/>
      <c r="K34" s="162"/>
    </row>
    <row r="35" spans="1:11" ht="15.75">
      <c r="A35" s="86" t="s">
        <v>406</v>
      </c>
      <c r="B35" s="100" t="s">
        <v>92</v>
      </c>
      <c r="C35" s="31"/>
      <c r="D35" s="31"/>
      <c r="E35" s="143">
        <f t="shared" si="0"/>
        <v>0</v>
      </c>
      <c r="G35" s="185"/>
      <c r="H35" s="161"/>
      <c r="I35" s="161"/>
      <c r="J35" s="161"/>
      <c r="K35" s="162"/>
    </row>
    <row r="36" spans="1:11" ht="15.75">
      <c r="A36" s="86" t="s">
        <v>93</v>
      </c>
      <c r="B36" s="100" t="s">
        <v>94</v>
      </c>
      <c r="C36" s="31">
        <v>3800000</v>
      </c>
      <c r="D36" s="31"/>
      <c r="E36" s="143">
        <f t="shared" si="0"/>
        <v>3800000</v>
      </c>
      <c r="G36" s="185"/>
      <c r="H36" s="161"/>
      <c r="I36" s="161"/>
      <c r="J36" s="161"/>
      <c r="K36" s="162"/>
    </row>
    <row r="37" spans="1:11" ht="15.75">
      <c r="A37" s="126" t="s">
        <v>407</v>
      </c>
      <c r="B37" s="100" t="s">
        <v>95</v>
      </c>
      <c r="C37" s="31"/>
      <c r="D37" s="31"/>
      <c r="E37" s="143">
        <f t="shared" si="0"/>
        <v>0</v>
      </c>
      <c r="G37" s="185"/>
      <c r="H37" s="161"/>
      <c r="I37" s="161"/>
      <c r="J37" s="161"/>
      <c r="K37" s="162"/>
    </row>
    <row r="38" spans="1:11" ht="15.75">
      <c r="A38" s="84" t="s">
        <v>96</v>
      </c>
      <c r="B38" s="100" t="s">
        <v>97</v>
      </c>
      <c r="C38" s="31">
        <v>750000</v>
      </c>
      <c r="D38" s="31"/>
      <c r="E38" s="143">
        <f t="shared" si="0"/>
        <v>750000</v>
      </c>
      <c r="G38" s="185"/>
      <c r="H38" s="161"/>
      <c r="I38" s="161"/>
      <c r="J38" s="161"/>
      <c r="K38" s="162"/>
    </row>
    <row r="39" spans="1:11" ht="15.75">
      <c r="A39" s="86" t="s">
        <v>408</v>
      </c>
      <c r="B39" s="100" t="s">
        <v>98</v>
      </c>
      <c r="C39" s="31">
        <v>1574000</v>
      </c>
      <c r="D39" s="31"/>
      <c r="E39" s="143">
        <f aca="true" t="shared" si="1" ref="E39:E70">SUM(C39:D39)</f>
        <v>1574000</v>
      </c>
      <c r="G39" s="185"/>
      <c r="H39" s="161"/>
      <c r="I39" s="161"/>
      <c r="J39" s="161"/>
      <c r="K39" s="162"/>
    </row>
    <row r="40" spans="1:11" ht="15.75">
      <c r="A40" s="87" t="s">
        <v>345</v>
      </c>
      <c r="B40" s="102" t="s">
        <v>99</v>
      </c>
      <c r="C40" s="38">
        <f>SUM(C33:C39)</f>
        <v>16924000</v>
      </c>
      <c r="D40" s="38"/>
      <c r="E40" s="144">
        <f t="shared" si="1"/>
        <v>16924000</v>
      </c>
      <c r="G40" s="215"/>
      <c r="H40" s="163"/>
      <c r="I40" s="163"/>
      <c r="J40" s="163"/>
      <c r="K40" s="164"/>
    </row>
    <row r="41" spans="1:11" ht="15.75">
      <c r="A41" s="86" t="s">
        <v>100</v>
      </c>
      <c r="B41" s="100" t="s">
        <v>101</v>
      </c>
      <c r="C41" s="31">
        <v>50000</v>
      </c>
      <c r="D41" s="31"/>
      <c r="E41" s="143">
        <f t="shared" si="1"/>
        <v>50000</v>
      </c>
      <c r="G41" s="185"/>
      <c r="H41" s="161"/>
      <c r="I41" s="161"/>
      <c r="J41" s="161"/>
      <c r="K41" s="162"/>
    </row>
    <row r="42" spans="1:11" ht="15.75">
      <c r="A42" s="86" t="s">
        <v>102</v>
      </c>
      <c r="B42" s="100" t="s">
        <v>103</v>
      </c>
      <c r="C42" s="31"/>
      <c r="D42" s="31"/>
      <c r="E42" s="143">
        <f t="shared" si="1"/>
        <v>0</v>
      </c>
      <c r="G42" s="185"/>
      <c r="H42" s="161"/>
      <c r="I42" s="161"/>
      <c r="J42" s="161"/>
      <c r="K42" s="162"/>
    </row>
    <row r="43" spans="1:11" ht="15.75">
      <c r="A43" s="87" t="s">
        <v>346</v>
      </c>
      <c r="B43" s="102" t="s">
        <v>104</v>
      </c>
      <c r="C43" s="38">
        <f>C41+C42</f>
        <v>50000</v>
      </c>
      <c r="D43" s="38"/>
      <c r="E43" s="144">
        <f t="shared" si="1"/>
        <v>50000</v>
      </c>
      <c r="G43" s="215"/>
      <c r="H43" s="163"/>
      <c r="I43" s="163"/>
      <c r="J43" s="163"/>
      <c r="K43" s="164"/>
    </row>
    <row r="44" spans="1:11" ht="15.75">
      <c r="A44" s="86" t="s">
        <v>105</v>
      </c>
      <c r="B44" s="100" t="s">
        <v>106</v>
      </c>
      <c r="C44" s="31">
        <v>7386660</v>
      </c>
      <c r="D44" s="31"/>
      <c r="E44" s="143">
        <f t="shared" si="1"/>
        <v>7386660</v>
      </c>
      <c r="G44" s="185"/>
      <c r="H44" s="161"/>
      <c r="I44" s="161"/>
      <c r="J44" s="161"/>
      <c r="K44" s="162"/>
    </row>
    <row r="45" spans="1:11" ht="15.75">
      <c r="A45" s="86" t="s">
        <v>107</v>
      </c>
      <c r="B45" s="100" t="s">
        <v>108</v>
      </c>
      <c r="C45" s="31"/>
      <c r="D45" s="31"/>
      <c r="E45" s="143">
        <f t="shared" si="1"/>
        <v>0</v>
      </c>
      <c r="G45" s="185"/>
      <c r="H45" s="161"/>
      <c r="I45" s="161"/>
      <c r="J45" s="161"/>
      <c r="K45" s="162"/>
    </row>
    <row r="46" spans="1:11" ht="15.75">
      <c r="A46" s="86" t="s">
        <v>409</v>
      </c>
      <c r="B46" s="100" t="s">
        <v>109</v>
      </c>
      <c r="C46" s="31"/>
      <c r="D46" s="31"/>
      <c r="E46" s="143">
        <f t="shared" si="1"/>
        <v>0</v>
      </c>
      <c r="G46" s="185"/>
      <c r="H46" s="161"/>
      <c r="I46" s="161"/>
      <c r="J46" s="161"/>
      <c r="K46" s="162"/>
    </row>
    <row r="47" spans="1:11" ht="15.75">
      <c r="A47" s="86" t="s">
        <v>410</v>
      </c>
      <c r="B47" s="100" t="s">
        <v>110</v>
      </c>
      <c r="C47" s="31"/>
      <c r="D47" s="31"/>
      <c r="E47" s="143">
        <f t="shared" si="1"/>
        <v>0</v>
      </c>
      <c r="G47" s="185"/>
      <c r="H47" s="161"/>
      <c r="I47" s="161"/>
      <c r="J47" s="161"/>
      <c r="K47" s="162"/>
    </row>
    <row r="48" spans="1:11" ht="15.75">
      <c r="A48" s="86" t="s">
        <v>111</v>
      </c>
      <c r="B48" s="100" t="s">
        <v>112</v>
      </c>
      <c r="C48" s="31">
        <v>200000</v>
      </c>
      <c r="D48" s="31"/>
      <c r="E48" s="143">
        <f t="shared" si="1"/>
        <v>200000</v>
      </c>
      <c r="G48" s="185"/>
      <c r="H48" s="161"/>
      <c r="I48" s="161"/>
      <c r="J48" s="161"/>
      <c r="K48" s="162"/>
    </row>
    <row r="49" spans="1:11" ht="15.75">
      <c r="A49" s="87" t="s">
        <v>347</v>
      </c>
      <c r="B49" s="102" t="s">
        <v>113</v>
      </c>
      <c r="C49" s="38">
        <f>SUM(C44:C48)</f>
        <v>7586660</v>
      </c>
      <c r="D49" s="38"/>
      <c r="E49" s="144">
        <f t="shared" si="1"/>
        <v>7586660</v>
      </c>
      <c r="G49" s="215"/>
      <c r="H49" s="163"/>
      <c r="I49" s="163"/>
      <c r="J49" s="163"/>
      <c r="K49" s="164"/>
    </row>
    <row r="50" spans="1:11" ht="15.75">
      <c r="A50" s="87" t="s">
        <v>348</v>
      </c>
      <c r="B50" s="102" t="s">
        <v>114</v>
      </c>
      <c r="C50" s="38">
        <f>C29+C32+C40+C43+C49</f>
        <v>34444660</v>
      </c>
      <c r="D50" s="38"/>
      <c r="E50" s="144">
        <f>SUM(E29+E32+E40+E43+E49)</f>
        <v>34444660</v>
      </c>
      <c r="G50" s="186"/>
      <c r="H50" s="163"/>
      <c r="I50" s="163"/>
      <c r="J50" s="163"/>
      <c r="K50" s="164"/>
    </row>
    <row r="51" spans="1:11" ht="15.75">
      <c r="A51" s="61" t="s">
        <v>378</v>
      </c>
      <c r="B51" s="102" t="s">
        <v>124</v>
      </c>
      <c r="C51" s="38">
        <v>0</v>
      </c>
      <c r="D51" s="38"/>
      <c r="E51" s="144">
        <f t="shared" si="1"/>
        <v>0</v>
      </c>
      <c r="G51" s="185"/>
      <c r="H51" s="161"/>
      <c r="I51" s="161"/>
      <c r="J51" s="161"/>
      <c r="K51" s="162"/>
    </row>
    <row r="52" spans="1:11" ht="15.75">
      <c r="A52" s="53" t="s">
        <v>602</v>
      </c>
      <c r="B52" s="100" t="s">
        <v>140</v>
      </c>
      <c r="C52" s="31"/>
      <c r="D52" s="31"/>
      <c r="E52" s="143">
        <f t="shared" si="1"/>
        <v>0</v>
      </c>
      <c r="G52" s="185"/>
      <c r="H52" s="161"/>
      <c r="I52" s="161"/>
      <c r="J52" s="161"/>
      <c r="K52" s="162"/>
    </row>
    <row r="53" spans="1:11" ht="15.75">
      <c r="A53" s="53" t="s">
        <v>603</v>
      </c>
      <c r="B53" s="100" t="s">
        <v>140</v>
      </c>
      <c r="C53" s="31"/>
      <c r="D53" s="31"/>
      <c r="E53" s="143">
        <f t="shared" si="1"/>
        <v>0</v>
      </c>
      <c r="G53" s="185"/>
      <c r="H53" s="161"/>
      <c r="I53" s="161"/>
      <c r="J53" s="161"/>
      <c r="K53" s="162"/>
    </row>
    <row r="54" spans="1:11" ht="15.75">
      <c r="A54" s="61" t="s">
        <v>384</v>
      </c>
      <c r="B54" s="102" t="s">
        <v>141</v>
      </c>
      <c r="C54" s="38">
        <v>0</v>
      </c>
      <c r="D54" s="38"/>
      <c r="E54" s="144">
        <f t="shared" si="1"/>
        <v>0</v>
      </c>
      <c r="G54" s="185"/>
      <c r="H54" s="161"/>
      <c r="I54" s="161"/>
      <c r="J54" s="161"/>
      <c r="K54" s="162"/>
    </row>
    <row r="55" spans="1:11" ht="15.75">
      <c r="A55" s="104" t="s">
        <v>549</v>
      </c>
      <c r="B55" s="102"/>
      <c r="C55" s="31"/>
      <c r="D55" s="31"/>
      <c r="E55" s="143">
        <f t="shared" si="1"/>
        <v>0</v>
      </c>
      <c r="G55" s="185"/>
      <c r="H55" s="161"/>
      <c r="I55" s="161"/>
      <c r="J55" s="161"/>
      <c r="K55" s="162"/>
    </row>
    <row r="56" spans="1:11" ht="15.75">
      <c r="A56" s="84" t="s">
        <v>142</v>
      </c>
      <c r="B56" s="100" t="s">
        <v>143</v>
      </c>
      <c r="C56" s="31"/>
      <c r="D56" s="31"/>
      <c r="E56" s="143">
        <f t="shared" si="1"/>
        <v>0</v>
      </c>
      <c r="G56" s="185"/>
      <c r="H56" s="161"/>
      <c r="I56" s="161"/>
      <c r="J56" s="161"/>
      <c r="K56" s="162"/>
    </row>
    <row r="57" spans="1:11" ht="15.75">
      <c r="A57" s="84" t="s">
        <v>422</v>
      </c>
      <c r="B57" s="100" t="s">
        <v>144</v>
      </c>
      <c r="C57" s="31"/>
      <c r="D57" s="31"/>
      <c r="E57" s="143">
        <f t="shared" si="1"/>
        <v>0</v>
      </c>
      <c r="G57" s="185"/>
      <c r="H57" s="161"/>
      <c r="I57" s="161"/>
      <c r="J57" s="161"/>
      <c r="K57" s="162"/>
    </row>
    <row r="58" spans="1:11" ht="15.75">
      <c r="A58" s="84" t="s">
        <v>145</v>
      </c>
      <c r="B58" s="100" t="s">
        <v>146</v>
      </c>
      <c r="C58" s="31"/>
      <c r="D58" s="31"/>
      <c r="E58" s="143">
        <f t="shared" si="1"/>
        <v>0</v>
      </c>
      <c r="G58" s="185"/>
      <c r="H58" s="161"/>
      <c r="I58" s="161"/>
      <c r="J58" s="161"/>
      <c r="K58" s="162"/>
    </row>
    <row r="59" spans="1:11" ht="15.75">
      <c r="A59" s="84" t="s">
        <v>147</v>
      </c>
      <c r="B59" s="100" t="s">
        <v>148</v>
      </c>
      <c r="C59" s="31">
        <v>2806000</v>
      </c>
      <c r="D59" s="31"/>
      <c r="E59" s="143">
        <v>2209450</v>
      </c>
      <c r="G59" s="186"/>
      <c r="H59" s="163"/>
      <c r="I59" s="163"/>
      <c r="J59" s="163"/>
      <c r="K59" s="164"/>
    </row>
    <row r="60" spans="1:11" ht="15.75">
      <c r="A60" s="84" t="s">
        <v>149</v>
      </c>
      <c r="B60" s="100" t="s">
        <v>150</v>
      </c>
      <c r="C60" s="31"/>
      <c r="D60" s="31"/>
      <c r="E60" s="143">
        <f t="shared" si="1"/>
        <v>0</v>
      </c>
      <c r="G60" s="185"/>
      <c r="H60" s="161"/>
      <c r="I60" s="161"/>
      <c r="J60" s="161"/>
      <c r="K60" s="162"/>
    </row>
    <row r="61" spans="1:11" ht="15.75">
      <c r="A61" s="84" t="s">
        <v>151</v>
      </c>
      <c r="B61" s="100" t="s">
        <v>152</v>
      </c>
      <c r="C61" s="31"/>
      <c r="D61" s="31"/>
      <c r="E61" s="143">
        <f t="shared" si="1"/>
        <v>0</v>
      </c>
      <c r="G61" s="185"/>
      <c r="H61" s="161"/>
      <c r="I61" s="161"/>
      <c r="J61" s="161"/>
      <c r="K61" s="162"/>
    </row>
    <row r="62" spans="1:11" ht="15.75">
      <c r="A62" s="84" t="s">
        <v>153</v>
      </c>
      <c r="B62" s="100" t="s">
        <v>154</v>
      </c>
      <c r="C62" s="31"/>
      <c r="D62" s="31"/>
      <c r="E62" s="143">
        <v>596550</v>
      </c>
      <c r="G62" s="185"/>
      <c r="H62" s="161"/>
      <c r="I62" s="161"/>
      <c r="J62" s="161"/>
      <c r="K62" s="162"/>
    </row>
    <row r="63" spans="1:11" ht="15.75">
      <c r="A63" s="88" t="s">
        <v>386</v>
      </c>
      <c r="B63" s="102" t="s">
        <v>155</v>
      </c>
      <c r="C63" s="38">
        <f>SUM(C56:C62)</f>
        <v>2806000</v>
      </c>
      <c r="D63" s="38"/>
      <c r="E63" s="144">
        <f t="shared" si="1"/>
        <v>2806000</v>
      </c>
      <c r="G63" s="185"/>
      <c r="H63" s="161"/>
      <c r="I63" s="161"/>
      <c r="J63" s="161"/>
      <c r="K63" s="162"/>
    </row>
    <row r="64" spans="1:11" ht="15.75">
      <c r="A64" s="57" t="s">
        <v>156</v>
      </c>
      <c r="B64" s="100" t="s">
        <v>157</v>
      </c>
      <c r="C64" s="31"/>
      <c r="D64" s="31"/>
      <c r="E64" s="143">
        <f t="shared" si="1"/>
        <v>0</v>
      </c>
      <c r="G64" s="185"/>
      <c r="H64" s="161"/>
      <c r="I64" s="161"/>
      <c r="J64" s="161"/>
      <c r="K64" s="162"/>
    </row>
    <row r="65" spans="1:11" ht="15.75">
      <c r="A65" s="57" t="s">
        <v>158</v>
      </c>
      <c r="B65" s="100" t="s">
        <v>159</v>
      </c>
      <c r="C65" s="31"/>
      <c r="D65" s="31"/>
      <c r="E65" s="143">
        <f t="shared" si="1"/>
        <v>0</v>
      </c>
      <c r="G65" s="185"/>
      <c r="H65" s="161"/>
      <c r="I65" s="161"/>
      <c r="J65" s="161"/>
      <c r="K65" s="162"/>
    </row>
    <row r="66" spans="1:11" ht="15.75">
      <c r="A66" s="57" t="s">
        <v>160</v>
      </c>
      <c r="B66" s="100" t="s">
        <v>161</v>
      </c>
      <c r="C66" s="31"/>
      <c r="D66" s="31"/>
      <c r="E66" s="143">
        <f t="shared" si="1"/>
        <v>0</v>
      </c>
      <c r="G66" s="185"/>
      <c r="H66" s="161"/>
      <c r="I66" s="161"/>
      <c r="J66" s="161"/>
      <c r="K66" s="162"/>
    </row>
    <row r="67" spans="1:11" ht="15.75">
      <c r="A67" s="57" t="s">
        <v>162</v>
      </c>
      <c r="B67" s="100" t="s">
        <v>163</v>
      </c>
      <c r="C67" s="31"/>
      <c r="D67" s="31"/>
      <c r="E67" s="143">
        <f t="shared" si="1"/>
        <v>0</v>
      </c>
      <c r="G67" s="185"/>
      <c r="H67" s="161"/>
      <c r="I67" s="161"/>
      <c r="J67" s="161"/>
      <c r="K67" s="162"/>
    </row>
    <row r="68" spans="1:11" ht="15.75">
      <c r="A68" s="61" t="s">
        <v>387</v>
      </c>
      <c r="B68" s="102" t="s">
        <v>164</v>
      </c>
      <c r="C68" s="38">
        <v>0</v>
      </c>
      <c r="D68" s="38"/>
      <c r="E68" s="144">
        <f t="shared" si="1"/>
        <v>0</v>
      </c>
      <c r="G68" s="185"/>
      <c r="H68" s="161"/>
      <c r="I68" s="161"/>
      <c r="J68" s="161"/>
      <c r="K68" s="162"/>
    </row>
    <row r="69" spans="1:11" ht="15.75">
      <c r="A69" s="57" t="s">
        <v>172</v>
      </c>
      <c r="B69" s="100" t="s">
        <v>173</v>
      </c>
      <c r="C69" s="31"/>
      <c r="D69" s="31"/>
      <c r="E69" s="143">
        <f t="shared" si="1"/>
        <v>0</v>
      </c>
      <c r="G69" s="185"/>
      <c r="H69" s="161"/>
      <c r="I69" s="161"/>
      <c r="J69" s="161"/>
      <c r="K69" s="162"/>
    </row>
    <row r="70" spans="1:11" ht="15.75">
      <c r="A70" s="57" t="s">
        <v>428</v>
      </c>
      <c r="B70" s="100" t="s">
        <v>174</v>
      </c>
      <c r="C70" s="31"/>
      <c r="D70" s="31"/>
      <c r="E70" s="143">
        <f t="shared" si="1"/>
        <v>0</v>
      </c>
      <c r="G70" s="185"/>
      <c r="H70" s="161"/>
      <c r="I70" s="161"/>
      <c r="J70" s="161"/>
      <c r="K70" s="162"/>
    </row>
    <row r="71" spans="1:11" ht="15.75">
      <c r="A71" s="61" t="s">
        <v>388</v>
      </c>
      <c r="B71" s="102" t="s">
        <v>175</v>
      </c>
      <c r="C71" s="38">
        <v>0</v>
      </c>
      <c r="D71" s="38"/>
      <c r="E71" s="144">
        <f>SUM(C71:D71)</f>
        <v>0</v>
      </c>
      <c r="G71" s="185"/>
      <c r="H71" s="161"/>
      <c r="I71" s="161"/>
      <c r="J71" s="161"/>
      <c r="K71" s="162"/>
    </row>
    <row r="72" spans="1:11" ht="15.75">
      <c r="A72" s="104" t="s">
        <v>548</v>
      </c>
      <c r="B72" s="102"/>
      <c r="C72" s="31"/>
      <c r="D72" s="31"/>
      <c r="E72" s="143">
        <f>SUM(C72:D72)</f>
        <v>0</v>
      </c>
      <c r="G72" s="185"/>
      <c r="H72" s="161"/>
      <c r="I72" s="161"/>
      <c r="J72" s="161"/>
      <c r="K72" s="162"/>
    </row>
    <row r="73" spans="1:11" ht="15.75">
      <c r="A73" s="106" t="s">
        <v>436</v>
      </c>
      <c r="B73" s="107" t="s">
        <v>176</v>
      </c>
      <c r="C73" s="38">
        <f>C24+C25+C50+C51+C54+C63++C68+C71</f>
        <v>173276200</v>
      </c>
      <c r="D73" s="38"/>
      <c r="E73" s="144">
        <f>SUM(C73:D73)</f>
        <v>173276200</v>
      </c>
      <c r="G73" s="186"/>
      <c r="H73" s="163"/>
      <c r="I73" s="163"/>
      <c r="J73" s="163"/>
      <c r="K73" s="164"/>
    </row>
    <row r="74" spans="1:10" ht="15.75">
      <c r="A74" s="61" t="s">
        <v>393</v>
      </c>
      <c r="B74" s="87" t="s">
        <v>184</v>
      </c>
      <c r="C74" s="61"/>
      <c r="D74" s="61"/>
      <c r="E74" s="61"/>
      <c r="G74" s="226"/>
      <c r="H74" s="63"/>
      <c r="I74" s="63"/>
      <c r="J74" s="63"/>
    </row>
    <row r="75" spans="1:10" ht="15.75">
      <c r="A75" s="75" t="s">
        <v>396</v>
      </c>
      <c r="B75" s="87" t="s">
        <v>192</v>
      </c>
      <c r="C75" s="75"/>
      <c r="D75" s="75"/>
      <c r="E75" s="75"/>
      <c r="G75" s="226"/>
      <c r="H75" s="67"/>
      <c r="I75" s="67"/>
      <c r="J75" s="67"/>
    </row>
    <row r="76" spans="1:10" ht="15.75">
      <c r="A76" s="73" t="s">
        <v>193</v>
      </c>
      <c r="B76" s="86" t="s">
        <v>194</v>
      </c>
      <c r="C76" s="73"/>
      <c r="D76" s="73"/>
      <c r="E76" s="73"/>
      <c r="G76" s="227"/>
      <c r="H76" s="65"/>
      <c r="I76" s="65"/>
      <c r="J76" s="65"/>
    </row>
    <row r="77" spans="1:10" ht="15.75">
      <c r="A77" s="73" t="s">
        <v>195</v>
      </c>
      <c r="B77" s="86" t="s">
        <v>196</v>
      </c>
      <c r="C77" s="73"/>
      <c r="D77" s="73"/>
      <c r="E77" s="73"/>
      <c r="G77" s="227"/>
      <c r="H77" s="65"/>
      <c r="I77" s="65"/>
      <c r="J77" s="65"/>
    </row>
    <row r="78" spans="1:10" ht="15.75">
      <c r="A78" s="75" t="s">
        <v>197</v>
      </c>
      <c r="B78" s="87" t="s">
        <v>198</v>
      </c>
      <c r="C78" s="73"/>
      <c r="D78" s="73"/>
      <c r="E78" s="73"/>
      <c r="G78" s="226"/>
      <c r="H78" s="65"/>
      <c r="I78" s="65"/>
      <c r="J78" s="65"/>
    </row>
    <row r="79" spans="1:10" ht="15.75">
      <c r="A79" s="73" t="s">
        <v>199</v>
      </c>
      <c r="B79" s="86" t="s">
        <v>200</v>
      </c>
      <c r="C79" s="73"/>
      <c r="D79" s="73"/>
      <c r="E79" s="73"/>
      <c r="G79" s="227"/>
      <c r="H79" s="65"/>
      <c r="I79" s="65"/>
      <c r="J79" s="65"/>
    </row>
    <row r="80" spans="1:10" ht="15.75">
      <c r="A80" s="73" t="s">
        <v>201</v>
      </c>
      <c r="B80" s="86" t="s">
        <v>202</v>
      </c>
      <c r="C80" s="73"/>
      <c r="D80" s="73"/>
      <c r="E80" s="73"/>
      <c r="G80" s="227"/>
      <c r="H80" s="65"/>
      <c r="I80" s="65"/>
      <c r="J80" s="65"/>
    </row>
    <row r="81" spans="1:10" ht="15.75">
      <c r="A81" s="73" t="s">
        <v>203</v>
      </c>
      <c r="B81" s="86" t="s">
        <v>204</v>
      </c>
      <c r="C81" s="73"/>
      <c r="D81" s="73"/>
      <c r="E81" s="73"/>
      <c r="G81" s="227"/>
      <c r="H81" s="65"/>
      <c r="I81" s="65"/>
      <c r="J81" s="65"/>
    </row>
    <row r="82" spans="1:10" ht="15.75">
      <c r="A82" s="75" t="s">
        <v>397</v>
      </c>
      <c r="B82" s="87" t="s">
        <v>205</v>
      </c>
      <c r="C82" s="75"/>
      <c r="D82" s="75"/>
      <c r="E82" s="75"/>
      <c r="G82" s="226"/>
      <c r="H82" s="67"/>
      <c r="I82" s="67"/>
      <c r="J82" s="67"/>
    </row>
    <row r="83" spans="1:10" ht="15.75">
      <c r="A83" s="73" t="s">
        <v>206</v>
      </c>
      <c r="B83" s="86" t="s">
        <v>207</v>
      </c>
      <c r="C83" s="73"/>
      <c r="D83" s="73"/>
      <c r="E83" s="73"/>
      <c r="G83" s="227"/>
      <c r="H83" s="65"/>
      <c r="I83" s="65"/>
      <c r="J83" s="65"/>
    </row>
    <row r="84" spans="1:10" ht="15.75">
      <c r="A84" s="57" t="s">
        <v>208</v>
      </c>
      <c r="B84" s="86" t="s">
        <v>209</v>
      </c>
      <c r="C84" s="57"/>
      <c r="D84" s="57"/>
      <c r="E84" s="57"/>
      <c r="G84" s="227"/>
      <c r="H84" s="59"/>
      <c r="I84" s="59"/>
      <c r="J84" s="59"/>
    </row>
    <row r="85" spans="1:10" ht="15.75">
      <c r="A85" s="73" t="s">
        <v>433</v>
      </c>
      <c r="B85" s="86" t="s">
        <v>210</v>
      </c>
      <c r="C85" s="73"/>
      <c r="D85" s="73"/>
      <c r="E85" s="73"/>
      <c r="G85" s="227"/>
      <c r="H85" s="65"/>
      <c r="I85" s="65"/>
      <c r="J85" s="65"/>
    </row>
    <row r="86" spans="1:10" ht="15.75">
      <c r="A86" s="73" t="s">
        <v>402</v>
      </c>
      <c r="B86" s="86" t="s">
        <v>211</v>
      </c>
      <c r="C86" s="73"/>
      <c r="D86" s="73"/>
      <c r="E86" s="73"/>
      <c r="G86" s="227"/>
      <c r="H86" s="65"/>
      <c r="I86" s="65"/>
      <c r="J86" s="65"/>
    </row>
    <row r="87" spans="1:10" ht="15.75">
      <c r="A87" s="75" t="s">
        <v>403</v>
      </c>
      <c r="B87" s="87" t="s">
        <v>215</v>
      </c>
      <c r="C87" s="75"/>
      <c r="D87" s="75"/>
      <c r="E87" s="75"/>
      <c r="G87" s="226"/>
      <c r="H87" s="67"/>
      <c r="I87" s="67"/>
      <c r="J87" s="67"/>
    </row>
    <row r="88" spans="1:10" ht="15.75">
      <c r="A88" s="57" t="s">
        <v>216</v>
      </c>
      <c r="B88" s="86" t="s">
        <v>217</v>
      </c>
      <c r="C88" s="57"/>
      <c r="D88" s="57"/>
      <c r="E88" s="57"/>
      <c r="G88" s="227"/>
      <c r="H88" s="59"/>
      <c r="I88" s="59"/>
      <c r="J88" s="59"/>
    </row>
    <row r="89" spans="1:10" ht="15.75">
      <c r="A89" s="108" t="s">
        <v>437</v>
      </c>
      <c r="B89" s="109" t="s">
        <v>218</v>
      </c>
      <c r="C89" s="165">
        <f>C74+C75+C78+C82+C87</f>
        <v>0</v>
      </c>
      <c r="D89" s="165">
        <v>0</v>
      </c>
      <c r="E89" s="165">
        <f>E74+E75+E78+E82+E87</f>
        <v>0</v>
      </c>
      <c r="G89" s="228"/>
      <c r="H89" s="229"/>
      <c r="I89" s="229"/>
      <c r="J89" s="229"/>
    </row>
    <row r="90" spans="1:10" ht="15.75">
      <c r="A90" s="110" t="s">
        <v>473</v>
      </c>
      <c r="B90" s="34"/>
      <c r="C90" s="38">
        <f>C73+C89</f>
        <v>173276200</v>
      </c>
      <c r="D90" s="38">
        <f>SUM(D73+D89)</f>
        <v>0</v>
      </c>
      <c r="E90" s="38">
        <f>SUM(C90:D90)</f>
        <v>173276200</v>
      </c>
      <c r="G90" s="230"/>
      <c r="H90" s="223"/>
      <c r="I90" s="223"/>
      <c r="J90" s="223"/>
    </row>
    <row r="91" spans="2:20" ht="15.75">
      <c r="B91" s="166"/>
      <c r="C91" s="166"/>
      <c r="D91" s="166"/>
      <c r="E91" s="166"/>
      <c r="F91" s="166"/>
      <c r="G91" s="185"/>
      <c r="H91" s="161"/>
      <c r="I91" s="161"/>
      <c r="J91" s="161"/>
      <c r="K91" s="162"/>
      <c r="L91" s="166"/>
      <c r="M91" s="166"/>
      <c r="N91" s="166"/>
      <c r="O91" s="166"/>
      <c r="P91" s="166"/>
      <c r="Q91" s="166"/>
      <c r="R91" s="166"/>
      <c r="S91" s="166"/>
      <c r="T91" s="166"/>
    </row>
    <row r="92" spans="2:20" ht="15.75">
      <c r="B92" s="166"/>
      <c r="C92" s="166"/>
      <c r="D92" s="166"/>
      <c r="E92" s="166"/>
      <c r="F92" s="166"/>
      <c r="G92" s="185"/>
      <c r="H92" s="161"/>
      <c r="I92" s="161"/>
      <c r="J92" s="161"/>
      <c r="K92" s="162"/>
      <c r="L92" s="166"/>
      <c r="M92" s="166"/>
      <c r="N92" s="166"/>
      <c r="O92" s="166"/>
      <c r="P92" s="166"/>
      <c r="Q92" s="166"/>
      <c r="R92" s="166"/>
      <c r="S92" s="166"/>
      <c r="T92" s="166"/>
    </row>
    <row r="93" spans="2:20" ht="15.75">
      <c r="B93" s="166"/>
      <c r="C93" s="166"/>
      <c r="D93" s="166"/>
      <c r="E93" s="166"/>
      <c r="F93" s="166"/>
      <c r="G93" s="185"/>
      <c r="H93" s="161"/>
      <c r="I93" s="161"/>
      <c r="J93" s="161"/>
      <c r="K93" s="162"/>
      <c r="L93" s="166"/>
      <c r="M93" s="166"/>
      <c r="N93" s="166"/>
      <c r="O93" s="166"/>
      <c r="P93" s="166"/>
      <c r="Q93" s="166"/>
      <c r="R93" s="166"/>
      <c r="S93" s="166"/>
      <c r="T93" s="166"/>
    </row>
    <row r="94" spans="2:20" ht="15.75">
      <c r="B94" s="166"/>
      <c r="C94" s="166"/>
      <c r="D94" s="166"/>
      <c r="E94" s="166"/>
      <c r="F94" s="166"/>
      <c r="G94" s="185"/>
      <c r="H94" s="161"/>
      <c r="I94" s="161"/>
      <c r="J94" s="161"/>
      <c r="K94" s="162"/>
      <c r="L94" s="166"/>
      <c r="M94" s="166"/>
      <c r="N94" s="166"/>
      <c r="O94" s="166"/>
      <c r="P94" s="166"/>
      <c r="Q94" s="166"/>
      <c r="R94" s="166"/>
      <c r="S94" s="166"/>
      <c r="T94" s="166"/>
    </row>
    <row r="95" spans="2:20" ht="15.75">
      <c r="B95" s="166"/>
      <c r="C95" s="166"/>
      <c r="D95" s="166"/>
      <c r="E95" s="166"/>
      <c r="F95" s="166"/>
      <c r="G95" s="185"/>
      <c r="H95" s="161"/>
      <c r="I95" s="161"/>
      <c r="J95" s="161"/>
      <c r="K95" s="162"/>
      <c r="L95" s="166"/>
      <c r="M95" s="166"/>
      <c r="N95" s="166"/>
      <c r="O95" s="166"/>
      <c r="P95" s="166"/>
      <c r="Q95" s="166"/>
      <c r="R95" s="166"/>
      <c r="S95" s="166"/>
      <c r="T95" s="166"/>
    </row>
    <row r="96" spans="2:20" ht="15.75">
      <c r="B96" s="166"/>
      <c r="C96" s="166"/>
      <c r="D96" s="166"/>
      <c r="E96" s="166"/>
      <c r="F96" s="166"/>
      <c r="G96" s="185"/>
      <c r="H96" s="161"/>
      <c r="I96" s="161"/>
      <c r="J96" s="161"/>
      <c r="K96" s="162"/>
      <c r="L96" s="166"/>
      <c r="M96" s="166"/>
      <c r="N96" s="166"/>
      <c r="O96" s="166"/>
      <c r="P96" s="166"/>
      <c r="Q96" s="166"/>
      <c r="R96" s="166"/>
      <c r="S96" s="166"/>
      <c r="T96" s="166"/>
    </row>
    <row r="97" spans="2:20" ht="15.75">
      <c r="B97" s="166"/>
      <c r="C97" s="166"/>
      <c r="D97" s="166"/>
      <c r="E97" s="166"/>
      <c r="F97" s="166"/>
      <c r="G97" s="186"/>
      <c r="H97" s="163"/>
      <c r="I97" s="163"/>
      <c r="J97" s="163"/>
      <c r="K97" s="164"/>
      <c r="L97" s="166"/>
      <c r="M97" s="166"/>
      <c r="N97" s="166"/>
      <c r="O97" s="166"/>
      <c r="P97" s="166"/>
      <c r="Q97" s="166"/>
      <c r="R97" s="166"/>
      <c r="S97" s="166"/>
      <c r="T97" s="166"/>
    </row>
    <row r="98" spans="2:20" ht="15.75">
      <c r="B98" s="166"/>
      <c r="C98" s="166"/>
      <c r="D98" s="166"/>
      <c r="E98" s="166"/>
      <c r="F98" s="166"/>
      <c r="G98" s="186"/>
      <c r="H98" s="161"/>
      <c r="I98" s="161"/>
      <c r="J98" s="161"/>
      <c r="K98" s="162"/>
      <c r="L98" s="166"/>
      <c r="M98" s="166"/>
      <c r="N98" s="166"/>
      <c r="O98" s="166"/>
      <c r="P98" s="166"/>
      <c r="Q98" s="166"/>
      <c r="R98" s="166"/>
      <c r="S98" s="166"/>
      <c r="T98" s="166"/>
    </row>
    <row r="99" spans="2:20" ht="15.75">
      <c r="B99" s="166"/>
      <c r="C99" s="166"/>
      <c r="D99" s="166"/>
      <c r="E99" s="166"/>
      <c r="F99" s="166"/>
      <c r="G99" s="216"/>
      <c r="H99" s="163"/>
      <c r="I99" s="163"/>
      <c r="J99" s="163"/>
      <c r="K99" s="164"/>
      <c r="L99" s="166"/>
      <c r="M99" s="166"/>
      <c r="N99" s="166"/>
      <c r="O99" s="166"/>
      <c r="P99" s="166"/>
      <c r="Q99" s="166"/>
      <c r="R99" s="166"/>
      <c r="S99" s="166"/>
      <c r="T99" s="166"/>
    </row>
    <row r="100" spans="2:20" ht="15.75">
      <c r="B100" s="166"/>
      <c r="C100" s="166"/>
      <c r="D100" s="166"/>
      <c r="E100" s="166"/>
      <c r="F100" s="166"/>
      <c r="G100" s="178"/>
      <c r="H100" s="169"/>
      <c r="I100" s="169"/>
      <c r="J100" s="169"/>
      <c r="K100" s="162"/>
      <c r="L100" s="166"/>
      <c r="M100" s="166"/>
      <c r="N100" s="166"/>
      <c r="O100" s="166"/>
      <c r="P100" s="166"/>
      <c r="Q100" s="166"/>
      <c r="R100" s="166"/>
      <c r="S100" s="166"/>
      <c r="T100" s="166"/>
    </row>
    <row r="101" spans="2:20" ht="15.75">
      <c r="B101" s="166"/>
      <c r="C101" s="166"/>
      <c r="D101" s="166"/>
      <c r="E101" s="166"/>
      <c r="F101" s="166"/>
      <c r="G101" s="178"/>
      <c r="H101" s="169"/>
      <c r="I101" s="169"/>
      <c r="J101" s="169"/>
      <c r="K101" s="162"/>
      <c r="L101" s="166"/>
      <c r="M101" s="166"/>
      <c r="N101" s="166"/>
      <c r="O101" s="166"/>
      <c r="P101" s="166"/>
      <c r="Q101" s="166"/>
      <c r="R101" s="166"/>
      <c r="S101" s="166"/>
      <c r="T101" s="166"/>
    </row>
    <row r="102" spans="2:20" ht="15.75">
      <c r="B102" s="166"/>
      <c r="C102" s="166"/>
      <c r="D102" s="166"/>
      <c r="E102" s="166"/>
      <c r="F102" s="166"/>
      <c r="G102" s="178"/>
      <c r="H102" s="169"/>
      <c r="I102" s="169"/>
      <c r="J102" s="169"/>
      <c r="K102" s="162"/>
      <c r="L102" s="166"/>
      <c r="M102" s="166"/>
      <c r="N102" s="166"/>
      <c r="O102" s="166"/>
      <c r="P102" s="166"/>
      <c r="Q102" s="166"/>
      <c r="R102" s="166"/>
      <c r="S102" s="166"/>
      <c r="T102" s="166"/>
    </row>
    <row r="103" spans="2:20" ht="15.75">
      <c r="B103" s="166"/>
      <c r="C103" s="166"/>
      <c r="D103" s="166"/>
      <c r="E103" s="166"/>
      <c r="F103" s="166"/>
      <c r="G103" s="179"/>
      <c r="H103" s="170"/>
      <c r="I103" s="171"/>
      <c r="J103" s="171"/>
      <c r="K103" s="164"/>
      <c r="L103" s="166"/>
      <c r="M103" s="166"/>
      <c r="N103" s="166"/>
      <c r="O103" s="166"/>
      <c r="P103" s="166"/>
      <c r="Q103" s="166"/>
      <c r="R103" s="166"/>
      <c r="S103" s="166"/>
      <c r="T103" s="166"/>
    </row>
    <row r="104" spans="2:20" ht="15.75">
      <c r="B104" s="166"/>
      <c r="C104" s="166"/>
      <c r="D104" s="166"/>
      <c r="E104" s="166"/>
      <c r="F104" s="166"/>
      <c r="G104" s="178"/>
      <c r="H104" s="172"/>
      <c r="I104" s="173"/>
      <c r="J104" s="173"/>
      <c r="K104" s="162"/>
      <c r="L104" s="166"/>
      <c r="M104" s="166"/>
      <c r="N104" s="166"/>
      <c r="O104" s="166"/>
      <c r="P104" s="166"/>
      <c r="Q104" s="166"/>
      <c r="R104" s="166"/>
      <c r="S104" s="166"/>
      <c r="T104" s="166"/>
    </row>
    <row r="105" spans="2:20" ht="15.75">
      <c r="B105" s="166"/>
      <c r="C105" s="166"/>
      <c r="D105" s="166"/>
      <c r="E105" s="166"/>
      <c r="F105" s="166"/>
      <c r="G105" s="178"/>
      <c r="H105" s="172"/>
      <c r="I105" s="173"/>
      <c r="J105" s="173"/>
      <c r="K105" s="162"/>
      <c r="L105" s="166"/>
      <c r="M105" s="166"/>
      <c r="N105" s="166"/>
      <c r="O105" s="166"/>
      <c r="P105" s="166"/>
      <c r="Q105" s="166"/>
      <c r="R105" s="166"/>
      <c r="S105" s="166"/>
      <c r="T105" s="166"/>
    </row>
    <row r="106" spans="2:20" ht="15.75">
      <c r="B106" s="166"/>
      <c r="C106" s="166"/>
      <c r="D106" s="166"/>
      <c r="E106" s="166"/>
      <c r="F106" s="166"/>
      <c r="G106" s="178"/>
      <c r="H106" s="174"/>
      <c r="I106" s="169"/>
      <c r="J106" s="169"/>
      <c r="K106" s="162"/>
      <c r="L106" s="166"/>
      <c r="M106" s="166"/>
      <c r="N106" s="166"/>
      <c r="O106" s="166"/>
      <c r="P106" s="166"/>
      <c r="Q106" s="166"/>
      <c r="R106" s="166"/>
      <c r="S106" s="166"/>
      <c r="T106" s="166"/>
    </row>
    <row r="107" spans="2:20" ht="15.75">
      <c r="B107" s="166"/>
      <c r="C107" s="166"/>
      <c r="D107" s="166"/>
      <c r="E107" s="166"/>
      <c r="F107" s="166"/>
      <c r="G107" s="178"/>
      <c r="H107" s="174"/>
      <c r="I107" s="169"/>
      <c r="J107" s="169"/>
      <c r="K107" s="162"/>
      <c r="L107" s="166"/>
      <c r="M107" s="166"/>
      <c r="N107" s="166"/>
      <c r="O107" s="166"/>
      <c r="P107" s="166"/>
      <c r="Q107" s="166"/>
      <c r="R107" s="166"/>
      <c r="S107" s="166"/>
      <c r="T107" s="166"/>
    </row>
    <row r="108" spans="2:20" ht="15.75">
      <c r="B108" s="166"/>
      <c r="C108" s="166"/>
      <c r="D108" s="166"/>
      <c r="E108" s="166"/>
      <c r="F108" s="166"/>
      <c r="G108" s="179"/>
      <c r="H108" s="175"/>
      <c r="I108" s="176"/>
      <c r="J108" s="176"/>
      <c r="K108" s="164"/>
      <c r="L108" s="166"/>
      <c r="M108" s="166"/>
      <c r="N108" s="166"/>
      <c r="O108" s="166"/>
      <c r="P108" s="166"/>
      <c r="Q108" s="166"/>
      <c r="R108" s="166"/>
      <c r="S108" s="166"/>
      <c r="T108" s="166"/>
    </row>
    <row r="109" spans="2:20" ht="15.75">
      <c r="B109" s="166"/>
      <c r="C109" s="166"/>
      <c r="D109" s="166"/>
      <c r="E109" s="166"/>
      <c r="F109" s="166"/>
      <c r="G109" s="178"/>
      <c r="H109" s="172"/>
      <c r="I109" s="173"/>
      <c r="J109" s="173"/>
      <c r="K109" s="162"/>
      <c r="L109" s="166"/>
      <c r="M109" s="166"/>
      <c r="N109" s="166"/>
      <c r="O109" s="166"/>
      <c r="P109" s="166"/>
      <c r="Q109" s="166"/>
      <c r="R109" s="166"/>
      <c r="S109" s="166"/>
      <c r="T109" s="166"/>
    </row>
    <row r="110" spans="2:20" ht="15.75">
      <c r="B110" s="166"/>
      <c r="C110" s="166"/>
      <c r="D110" s="166"/>
      <c r="E110" s="166"/>
      <c r="F110" s="166"/>
      <c r="G110" s="178"/>
      <c r="H110" s="172"/>
      <c r="I110" s="173"/>
      <c r="J110" s="173"/>
      <c r="K110" s="162"/>
      <c r="L110" s="166"/>
      <c r="M110" s="166"/>
      <c r="N110" s="166"/>
      <c r="O110" s="166"/>
      <c r="P110" s="166"/>
      <c r="Q110" s="166"/>
      <c r="R110" s="166"/>
      <c r="S110" s="166"/>
      <c r="T110" s="166"/>
    </row>
    <row r="111" spans="2:20" ht="15.75">
      <c r="B111" s="166"/>
      <c r="C111" s="166"/>
      <c r="D111" s="166"/>
      <c r="E111" s="166"/>
      <c r="F111" s="166"/>
      <c r="G111" s="179"/>
      <c r="H111" s="175"/>
      <c r="I111" s="176"/>
      <c r="J111" s="176"/>
      <c r="K111" s="164"/>
      <c r="L111" s="166"/>
      <c r="M111" s="166"/>
      <c r="N111" s="166"/>
      <c r="O111" s="166"/>
      <c r="P111" s="166"/>
      <c r="Q111" s="166"/>
      <c r="R111" s="166"/>
      <c r="S111" s="166"/>
      <c r="T111" s="166"/>
    </row>
    <row r="112" spans="2:20" ht="15.75">
      <c r="B112" s="166"/>
      <c r="C112" s="166"/>
      <c r="D112" s="166"/>
      <c r="E112" s="166"/>
      <c r="F112" s="166"/>
      <c r="G112" s="178"/>
      <c r="H112" s="172"/>
      <c r="I112" s="173"/>
      <c r="J112" s="173"/>
      <c r="K112" s="162"/>
      <c r="L112" s="166"/>
      <c r="M112" s="166"/>
      <c r="N112" s="166"/>
      <c r="O112" s="166"/>
      <c r="P112" s="166"/>
      <c r="Q112" s="166"/>
      <c r="R112" s="166"/>
      <c r="S112" s="166"/>
      <c r="T112" s="166"/>
    </row>
    <row r="113" spans="2:20" ht="15.75">
      <c r="B113" s="166"/>
      <c r="C113" s="166"/>
      <c r="D113" s="166"/>
      <c r="E113" s="166"/>
      <c r="F113" s="166"/>
      <c r="G113" s="178"/>
      <c r="H113" s="172"/>
      <c r="I113" s="173"/>
      <c r="J113" s="173"/>
      <c r="K113" s="162"/>
      <c r="L113" s="166"/>
      <c r="M113" s="166"/>
      <c r="N113" s="166"/>
      <c r="O113" s="166"/>
      <c r="P113" s="166"/>
      <c r="Q113" s="166"/>
      <c r="R113" s="166"/>
      <c r="S113" s="166"/>
      <c r="T113" s="166"/>
    </row>
    <row r="114" spans="2:20" ht="15.75">
      <c r="B114" s="166"/>
      <c r="C114" s="166"/>
      <c r="D114" s="166"/>
      <c r="E114" s="166"/>
      <c r="F114" s="166"/>
      <c r="G114" s="178"/>
      <c r="H114" s="172"/>
      <c r="I114" s="173"/>
      <c r="J114" s="173"/>
      <c r="K114" s="162"/>
      <c r="L114" s="166"/>
      <c r="M114" s="166"/>
      <c r="N114" s="166"/>
      <c r="O114" s="166"/>
      <c r="P114" s="166"/>
      <c r="Q114" s="166"/>
      <c r="R114" s="166"/>
      <c r="S114" s="166"/>
      <c r="T114" s="166"/>
    </row>
    <row r="115" spans="2:20" ht="15.75">
      <c r="B115" s="166"/>
      <c r="C115" s="166"/>
      <c r="D115" s="166"/>
      <c r="E115" s="166"/>
      <c r="F115" s="166"/>
      <c r="G115" s="189"/>
      <c r="H115" s="175"/>
      <c r="I115" s="176"/>
      <c r="J115" s="176"/>
      <c r="K115" s="164"/>
      <c r="L115" s="166"/>
      <c r="M115" s="166"/>
      <c r="N115" s="166"/>
      <c r="O115" s="166"/>
      <c r="P115" s="166"/>
      <c r="Q115" s="166"/>
      <c r="R115" s="166"/>
      <c r="S115" s="166"/>
      <c r="T115" s="166"/>
    </row>
    <row r="116" spans="2:20" ht="15.75">
      <c r="B116" s="166"/>
      <c r="C116" s="166"/>
      <c r="D116" s="166"/>
      <c r="E116" s="166"/>
      <c r="F116" s="166"/>
      <c r="G116" s="178"/>
      <c r="H116" s="172"/>
      <c r="I116" s="173"/>
      <c r="J116" s="173"/>
      <c r="K116" s="162"/>
      <c r="L116" s="166"/>
      <c r="M116" s="166"/>
      <c r="N116" s="166"/>
      <c r="O116" s="166"/>
      <c r="P116" s="166"/>
      <c r="Q116" s="166"/>
      <c r="R116" s="166"/>
      <c r="S116" s="166"/>
      <c r="T116" s="166"/>
    </row>
    <row r="117" spans="2:20" ht="15.75">
      <c r="B117" s="166"/>
      <c r="C117" s="166"/>
      <c r="D117" s="166"/>
      <c r="E117" s="166"/>
      <c r="F117" s="166"/>
      <c r="G117" s="178"/>
      <c r="H117" s="174"/>
      <c r="I117" s="169"/>
      <c r="J117" s="169"/>
      <c r="K117" s="162"/>
      <c r="L117" s="166"/>
      <c r="M117" s="166"/>
      <c r="N117" s="166"/>
      <c r="O117" s="166"/>
      <c r="P117" s="166"/>
      <c r="Q117" s="166"/>
      <c r="R117" s="166"/>
      <c r="S117" s="166"/>
      <c r="T117" s="166"/>
    </row>
    <row r="118" spans="2:20" ht="15.75">
      <c r="B118" s="166"/>
      <c r="C118" s="166"/>
      <c r="D118" s="166"/>
      <c r="E118" s="166"/>
      <c r="F118" s="166"/>
      <c r="G118" s="178"/>
      <c r="H118" s="172"/>
      <c r="I118" s="173"/>
      <c r="J118" s="173"/>
      <c r="K118" s="162"/>
      <c r="L118" s="166"/>
      <c r="M118" s="166"/>
      <c r="N118" s="166"/>
      <c r="O118" s="166"/>
      <c r="P118" s="166"/>
      <c r="Q118" s="166"/>
      <c r="R118" s="166"/>
      <c r="S118" s="166"/>
      <c r="T118" s="166"/>
    </row>
    <row r="119" spans="2:20" ht="15.75">
      <c r="B119" s="166"/>
      <c r="C119" s="166"/>
      <c r="D119" s="166"/>
      <c r="E119" s="166"/>
      <c r="F119" s="166"/>
      <c r="G119" s="178"/>
      <c r="H119" s="172"/>
      <c r="I119" s="173"/>
      <c r="J119" s="173"/>
      <c r="K119" s="162"/>
      <c r="L119" s="166"/>
      <c r="M119" s="166"/>
      <c r="N119" s="166"/>
      <c r="O119" s="166"/>
      <c r="P119" s="166"/>
      <c r="Q119" s="166"/>
      <c r="R119" s="166"/>
      <c r="S119" s="166"/>
      <c r="T119" s="166"/>
    </row>
    <row r="120" spans="2:20" ht="15.75">
      <c r="B120" s="166"/>
      <c r="C120" s="166"/>
      <c r="D120" s="166"/>
      <c r="E120" s="166"/>
      <c r="F120" s="166"/>
      <c r="G120" s="189"/>
      <c r="H120" s="175"/>
      <c r="I120" s="176"/>
      <c r="J120" s="176"/>
      <c r="K120" s="164"/>
      <c r="L120" s="166"/>
      <c r="M120" s="166"/>
      <c r="N120" s="166"/>
      <c r="O120" s="166"/>
      <c r="P120" s="166"/>
      <c r="Q120" s="166"/>
      <c r="R120" s="166"/>
      <c r="S120" s="166"/>
      <c r="T120" s="166"/>
    </row>
    <row r="121" spans="2:20" ht="15.75">
      <c r="B121" s="166"/>
      <c r="C121" s="166"/>
      <c r="D121" s="166"/>
      <c r="E121" s="166"/>
      <c r="F121" s="166"/>
      <c r="G121" s="178"/>
      <c r="H121" s="174"/>
      <c r="I121" s="169"/>
      <c r="J121" s="169"/>
      <c r="K121" s="162"/>
      <c r="L121" s="166"/>
      <c r="M121" s="166"/>
      <c r="N121" s="166"/>
      <c r="O121" s="166"/>
      <c r="P121" s="166"/>
      <c r="Q121" s="166"/>
      <c r="R121" s="166"/>
      <c r="S121" s="166"/>
      <c r="T121" s="166"/>
    </row>
    <row r="122" spans="2:20" ht="15.75">
      <c r="B122" s="166"/>
      <c r="C122" s="166"/>
      <c r="D122" s="166"/>
      <c r="E122" s="166"/>
      <c r="F122" s="166"/>
      <c r="G122" s="190"/>
      <c r="H122" s="175"/>
      <c r="I122" s="176"/>
      <c r="J122" s="176"/>
      <c r="K122" s="164"/>
      <c r="L122" s="166"/>
      <c r="M122" s="166"/>
      <c r="N122" s="166"/>
      <c r="O122" s="166"/>
      <c r="P122" s="166"/>
      <c r="Q122" s="166"/>
      <c r="R122" s="166"/>
      <c r="S122" s="166"/>
      <c r="T122" s="166"/>
    </row>
    <row r="123" spans="2:20" ht="15.75">
      <c r="B123" s="166"/>
      <c r="C123" s="166"/>
      <c r="D123" s="166"/>
      <c r="E123" s="166"/>
      <c r="F123" s="166"/>
      <c r="G123" s="191"/>
      <c r="H123" s="163"/>
      <c r="I123" s="163"/>
      <c r="J123" s="163"/>
      <c r="K123" s="164"/>
      <c r="L123" s="166"/>
      <c r="M123" s="166"/>
      <c r="N123" s="166"/>
      <c r="O123" s="166"/>
      <c r="P123" s="166"/>
      <c r="Q123" s="166"/>
      <c r="R123" s="166"/>
      <c r="S123" s="166"/>
      <c r="T123" s="166"/>
    </row>
    <row r="124" spans="2:20" ht="15.75"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</row>
  </sheetData>
  <sheetProtection/>
  <mergeCells count="2">
    <mergeCell ref="A1:E1"/>
    <mergeCell ref="A2:E2"/>
  </mergeCells>
  <printOptions/>
  <pageMargins left="0" right="0" top="0" bottom="0" header="0.31496062992125984" footer="0.31496062992125984"/>
  <pageSetup horizontalDpi="600" verticalDpi="600" orientation="portrait" paperSize="9" scale="42" r:id="rId1"/>
  <headerFooter>
    <oddHeader>&amp;R&amp;"-,Félkövér"15.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84"/>
  <sheetViews>
    <sheetView view="pageBreakPreview" zoomScaleSheetLayoutView="100" zoomScalePageLayoutView="0" workbookViewId="0" topLeftCell="A10">
      <selection activeCell="E78" sqref="E78"/>
    </sheetView>
  </sheetViews>
  <sheetFormatPr defaultColWidth="9.140625" defaultRowHeight="15"/>
  <cols>
    <col min="1" max="1" width="55.140625" style="93" customWidth="1"/>
    <col min="2" max="2" width="9.140625" style="93" customWidth="1"/>
    <col min="3" max="3" width="13.00390625" style="93" customWidth="1"/>
    <col min="4" max="4" width="14.140625" style="93" customWidth="1"/>
    <col min="5" max="5" width="13.140625" style="93" customWidth="1"/>
    <col min="6" max="7" width="9.140625" style="93" customWidth="1"/>
    <col min="8" max="8" width="12.00390625" style="93" customWidth="1"/>
    <col min="9" max="10" width="9.140625" style="93" customWidth="1"/>
    <col min="11" max="11" width="12.8515625" style="93" customWidth="1"/>
    <col min="12" max="16384" width="9.140625" style="93" customWidth="1"/>
  </cols>
  <sheetData>
    <row r="1" spans="1:5" ht="24" customHeight="1">
      <c r="A1" s="329" t="s">
        <v>698</v>
      </c>
      <c r="B1" s="330"/>
      <c r="C1" s="330"/>
      <c r="D1" s="330"/>
      <c r="E1" s="345"/>
    </row>
    <row r="2" spans="1:7" ht="24" customHeight="1">
      <c r="A2" s="331" t="s">
        <v>717</v>
      </c>
      <c r="B2" s="330"/>
      <c r="C2" s="330"/>
      <c r="D2" s="330"/>
      <c r="E2" s="345"/>
      <c r="G2" s="177"/>
    </row>
    <row r="3" ht="15.75">
      <c r="A3" s="158"/>
    </row>
    <row r="4" ht="15.75">
      <c r="A4" s="96" t="s">
        <v>645</v>
      </c>
    </row>
    <row r="5" spans="1:5" ht="31.5">
      <c r="A5" s="80" t="s">
        <v>39</v>
      </c>
      <c r="B5" s="81" t="s">
        <v>12</v>
      </c>
      <c r="C5" s="160" t="s">
        <v>550</v>
      </c>
      <c r="D5" s="160" t="s">
        <v>551</v>
      </c>
      <c r="E5" s="82" t="s">
        <v>2</v>
      </c>
    </row>
    <row r="6" spans="1:5" ht="15" customHeight="1">
      <c r="A6" s="83" t="s">
        <v>219</v>
      </c>
      <c r="B6" s="84" t="s">
        <v>220</v>
      </c>
      <c r="C6" s="143"/>
      <c r="D6" s="143"/>
      <c r="E6" s="143"/>
    </row>
    <row r="7" spans="1:5" ht="15" customHeight="1">
      <c r="A7" s="86" t="s">
        <v>221</v>
      </c>
      <c r="B7" s="84" t="s">
        <v>222</v>
      </c>
      <c r="C7" s="143"/>
      <c r="D7" s="143"/>
      <c r="E7" s="143"/>
    </row>
    <row r="8" spans="1:5" ht="15" customHeight="1">
      <c r="A8" s="86" t="s">
        <v>223</v>
      </c>
      <c r="B8" s="84" t="s">
        <v>224</v>
      </c>
      <c r="C8" s="143"/>
      <c r="D8" s="143"/>
      <c r="E8" s="143"/>
    </row>
    <row r="9" spans="1:5" ht="15" customHeight="1">
      <c r="A9" s="86" t="s">
        <v>225</v>
      </c>
      <c r="B9" s="84" t="s">
        <v>226</v>
      </c>
      <c r="C9" s="143"/>
      <c r="D9" s="143"/>
      <c r="E9" s="143"/>
    </row>
    <row r="10" spans="1:5" ht="15" customHeight="1">
      <c r="A10" s="86" t="s">
        <v>227</v>
      </c>
      <c r="B10" s="84" t="s">
        <v>228</v>
      </c>
      <c r="C10" s="143"/>
      <c r="D10" s="143"/>
      <c r="E10" s="143"/>
    </row>
    <row r="11" spans="1:5" ht="15" customHeight="1">
      <c r="A11" s="86" t="s">
        <v>229</v>
      </c>
      <c r="B11" s="84" t="s">
        <v>230</v>
      </c>
      <c r="C11" s="143"/>
      <c r="D11" s="143"/>
      <c r="E11" s="143"/>
    </row>
    <row r="12" spans="1:5" ht="15" customHeight="1">
      <c r="A12" s="87" t="s">
        <v>475</v>
      </c>
      <c r="B12" s="88" t="s">
        <v>231</v>
      </c>
      <c r="C12" s="143"/>
      <c r="D12" s="143"/>
      <c r="E12" s="143"/>
    </row>
    <row r="13" spans="1:5" ht="15" customHeight="1">
      <c r="A13" s="86" t="s">
        <v>232</v>
      </c>
      <c r="B13" s="84" t="s">
        <v>233</v>
      </c>
      <c r="C13" s="143"/>
      <c r="D13" s="143"/>
      <c r="E13" s="143"/>
    </row>
    <row r="14" spans="1:5" ht="15" customHeight="1">
      <c r="A14" s="86" t="s">
        <v>234</v>
      </c>
      <c r="B14" s="84" t="s">
        <v>235</v>
      </c>
      <c r="C14" s="143"/>
      <c r="D14" s="143"/>
      <c r="E14" s="143"/>
    </row>
    <row r="15" spans="1:5" ht="15" customHeight="1">
      <c r="A15" s="86" t="s">
        <v>438</v>
      </c>
      <c r="B15" s="84" t="s">
        <v>236</v>
      </c>
      <c r="C15" s="143"/>
      <c r="D15" s="143"/>
      <c r="E15" s="143"/>
    </row>
    <row r="16" spans="1:5" ht="15" customHeight="1">
      <c r="A16" s="86" t="s">
        <v>439</v>
      </c>
      <c r="B16" s="84" t="s">
        <v>237</v>
      </c>
      <c r="C16" s="143"/>
      <c r="D16" s="143"/>
      <c r="E16" s="143"/>
    </row>
    <row r="17" spans="1:5" ht="15" customHeight="1">
      <c r="A17" s="86" t="s">
        <v>440</v>
      </c>
      <c r="B17" s="84" t="s">
        <v>238</v>
      </c>
      <c r="C17" s="143"/>
      <c r="D17" s="143"/>
      <c r="E17" s="143"/>
    </row>
    <row r="18" spans="1:5" ht="15" customHeight="1">
      <c r="A18" s="87" t="s">
        <v>476</v>
      </c>
      <c r="B18" s="88" t="s">
        <v>239</v>
      </c>
      <c r="C18" s="143"/>
      <c r="D18" s="143"/>
      <c r="E18" s="143"/>
    </row>
    <row r="19" spans="1:5" ht="15" customHeight="1">
      <c r="A19" s="86" t="s">
        <v>444</v>
      </c>
      <c r="B19" s="84" t="s">
        <v>248</v>
      </c>
      <c r="C19" s="143"/>
      <c r="D19" s="143"/>
      <c r="E19" s="143"/>
    </row>
    <row r="20" spans="1:5" ht="15" customHeight="1">
      <c r="A20" s="86" t="s">
        <v>445</v>
      </c>
      <c r="B20" s="84" t="s">
        <v>249</v>
      </c>
      <c r="C20" s="143"/>
      <c r="D20" s="143"/>
      <c r="E20" s="143"/>
    </row>
    <row r="21" spans="1:5" ht="15" customHeight="1">
      <c r="A21" s="87" t="s">
        <v>478</v>
      </c>
      <c r="B21" s="88" t="s">
        <v>250</v>
      </c>
      <c r="C21" s="143"/>
      <c r="D21" s="143"/>
      <c r="E21" s="143"/>
    </row>
    <row r="22" spans="1:5" ht="15" customHeight="1">
      <c r="A22" s="86" t="s">
        <v>446</v>
      </c>
      <c r="B22" s="84" t="s">
        <v>251</v>
      </c>
      <c r="C22" s="143"/>
      <c r="D22" s="143"/>
      <c r="E22" s="143"/>
    </row>
    <row r="23" spans="1:5" ht="15" customHeight="1">
      <c r="A23" s="86" t="s">
        <v>447</v>
      </c>
      <c r="B23" s="84" t="s">
        <v>252</v>
      </c>
      <c r="C23" s="143"/>
      <c r="D23" s="143"/>
      <c r="E23" s="143"/>
    </row>
    <row r="24" spans="1:5" ht="15" customHeight="1">
      <c r="A24" s="86" t="s">
        <v>448</v>
      </c>
      <c r="B24" s="84" t="s">
        <v>253</v>
      </c>
      <c r="C24" s="143"/>
      <c r="D24" s="143"/>
      <c r="E24" s="143"/>
    </row>
    <row r="25" spans="1:5" ht="15" customHeight="1">
      <c r="A25" s="86" t="s">
        <v>449</v>
      </c>
      <c r="B25" s="84" t="s">
        <v>254</v>
      </c>
      <c r="C25" s="143"/>
      <c r="D25" s="143"/>
      <c r="E25" s="143"/>
    </row>
    <row r="26" spans="1:5" ht="15" customHeight="1">
      <c r="A26" s="86" t="s">
        <v>450</v>
      </c>
      <c r="B26" s="84" t="s">
        <v>257</v>
      </c>
      <c r="C26" s="143"/>
      <c r="D26" s="143"/>
      <c r="E26" s="143"/>
    </row>
    <row r="27" spans="1:5" ht="15" customHeight="1">
      <c r="A27" s="86" t="s">
        <v>258</v>
      </c>
      <c r="B27" s="84" t="s">
        <v>259</v>
      </c>
      <c r="C27" s="143"/>
      <c r="D27" s="143"/>
      <c r="E27" s="143"/>
    </row>
    <row r="28" spans="1:5" ht="15" customHeight="1">
      <c r="A28" s="86" t="s">
        <v>451</v>
      </c>
      <c r="B28" s="84" t="s">
        <v>260</v>
      </c>
      <c r="C28" s="143"/>
      <c r="D28" s="143"/>
      <c r="E28" s="143"/>
    </row>
    <row r="29" spans="1:5" ht="15" customHeight="1">
      <c r="A29" s="86" t="s">
        <v>452</v>
      </c>
      <c r="B29" s="84" t="s">
        <v>265</v>
      </c>
      <c r="C29" s="143"/>
      <c r="D29" s="143"/>
      <c r="E29" s="143"/>
    </row>
    <row r="30" spans="1:5" ht="15" customHeight="1">
      <c r="A30" s="87" t="s">
        <v>479</v>
      </c>
      <c r="B30" s="88" t="s">
        <v>268</v>
      </c>
      <c r="C30" s="143"/>
      <c r="D30" s="143"/>
      <c r="E30" s="143"/>
    </row>
    <row r="31" spans="1:5" ht="15" customHeight="1">
      <c r="A31" s="86" t="s">
        <v>453</v>
      </c>
      <c r="B31" s="84" t="s">
        <v>269</v>
      </c>
      <c r="C31" s="143"/>
      <c r="D31" s="143"/>
      <c r="E31" s="143"/>
    </row>
    <row r="32" spans="1:5" ht="15" customHeight="1">
      <c r="A32" s="87" t="s">
        <v>480</v>
      </c>
      <c r="B32" s="88" t="s">
        <v>270</v>
      </c>
      <c r="C32" s="143"/>
      <c r="D32" s="143"/>
      <c r="E32" s="143"/>
    </row>
    <row r="33" spans="1:5" ht="15" customHeight="1">
      <c r="A33" s="57" t="s">
        <v>271</v>
      </c>
      <c r="B33" s="84" t="s">
        <v>272</v>
      </c>
      <c r="C33" s="143"/>
      <c r="D33" s="143"/>
      <c r="E33" s="143"/>
    </row>
    <row r="34" spans="1:5" ht="15" customHeight="1">
      <c r="A34" s="57" t="s">
        <v>454</v>
      </c>
      <c r="B34" s="84" t="s">
        <v>273</v>
      </c>
      <c r="C34" s="143"/>
      <c r="D34" s="143"/>
      <c r="E34" s="143"/>
    </row>
    <row r="35" spans="1:5" ht="15" customHeight="1">
      <c r="A35" s="57" t="s">
        <v>455</v>
      </c>
      <c r="B35" s="84" t="s">
        <v>274</v>
      </c>
      <c r="C35" s="143"/>
      <c r="D35" s="143"/>
      <c r="E35" s="143"/>
    </row>
    <row r="36" spans="1:5" ht="15" customHeight="1">
      <c r="A36" s="57" t="s">
        <v>456</v>
      </c>
      <c r="B36" s="84" t="s">
        <v>275</v>
      </c>
      <c r="C36" s="143"/>
      <c r="D36" s="143"/>
      <c r="E36" s="143"/>
    </row>
    <row r="37" spans="1:5" ht="15" customHeight="1">
      <c r="A37" s="57" t="s">
        <v>276</v>
      </c>
      <c r="B37" s="84" t="s">
        <v>277</v>
      </c>
      <c r="C37" s="143"/>
      <c r="D37" s="143"/>
      <c r="E37" s="143"/>
    </row>
    <row r="38" spans="1:5" ht="15" customHeight="1">
      <c r="A38" s="57" t="s">
        <v>278</v>
      </c>
      <c r="B38" s="84" t="s">
        <v>279</v>
      </c>
      <c r="C38" s="143"/>
      <c r="D38" s="143"/>
      <c r="E38" s="143"/>
    </row>
    <row r="39" spans="1:5" ht="15" customHeight="1">
      <c r="A39" s="57" t="s">
        <v>280</v>
      </c>
      <c r="B39" s="84" t="s">
        <v>281</v>
      </c>
      <c r="C39" s="143"/>
      <c r="D39" s="143"/>
      <c r="E39" s="143"/>
    </row>
    <row r="40" spans="1:5" ht="15" customHeight="1">
      <c r="A40" s="57" t="s">
        <v>457</v>
      </c>
      <c r="B40" s="84" t="s">
        <v>282</v>
      </c>
      <c r="C40" s="143"/>
      <c r="D40" s="143"/>
      <c r="E40" s="143"/>
    </row>
    <row r="41" spans="1:5" ht="15" customHeight="1">
      <c r="A41" s="57" t="s">
        <v>458</v>
      </c>
      <c r="B41" s="84" t="s">
        <v>283</v>
      </c>
      <c r="C41" s="143"/>
      <c r="D41" s="143"/>
      <c r="E41" s="143"/>
    </row>
    <row r="42" spans="1:5" ht="15" customHeight="1">
      <c r="A42" s="57" t="s">
        <v>459</v>
      </c>
      <c r="B42" s="84" t="s">
        <v>284</v>
      </c>
      <c r="C42" s="143"/>
      <c r="D42" s="143"/>
      <c r="E42" s="143"/>
    </row>
    <row r="43" spans="1:5" ht="15" customHeight="1">
      <c r="A43" s="61" t="s">
        <v>481</v>
      </c>
      <c r="B43" s="88" t="s">
        <v>285</v>
      </c>
      <c r="C43" s="143"/>
      <c r="D43" s="143"/>
      <c r="E43" s="143"/>
    </row>
    <row r="44" spans="1:5" ht="15" customHeight="1">
      <c r="A44" s="57" t="s">
        <v>294</v>
      </c>
      <c r="B44" s="84" t="s">
        <v>295</v>
      </c>
      <c r="C44" s="143"/>
      <c r="D44" s="143"/>
      <c r="E44" s="143"/>
    </row>
    <row r="45" spans="1:5" ht="15" customHeight="1">
      <c r="A45" s="86" t="s">
        <v>463</v>
      </c>
      <c r="B45" s="84" t="s">
        <v>296</v>
      </c>
      <c r="C45" s="143"/>
      <c r="D45" s="143"/>
      <c r="E45" s="143"/>
    </row>
    <row r="46" spans="1:5" ht="15" customHeight="1">
      <c r="A46" s="57" t="s">
        <v>464</v>
      </c>
      <c r="B46" s="84" t="s">
        <v>297</v>
      </c>
      <c r="C46" s="143"/>
      <c r="D46" s="143"/>
      <c r="E46" s="143"/>
    </row>
    <row r="47" spans="1:5" ht="15" customHeight="1">
      <c r="A47" s="87" t="s">
        <v>483</v>
      </c>
      <c r="B47" s="88" t="s">
        <v>298</v>
      </c>
      <c r="C47" s="143"/>
      <c r="D47" s="143"/>
      <c r="E47" s="143"/>
    </row>
    <row r="48" spans="1:5" ht="15" customHeight="1">
      <c r="A48" s="104" t="s">
        <v>549</v>
      </c>
      <c r="B48" s="111"/>
      <c r="C48" s="143"/>
      <c r="D48" s="143"/>
      <c r="E48" s="143"/>
    </row>
    <row r="49" spans="1:5" ht="15" customHeight="1">
      <c r="A49" s="87" t="s">
        <v>477</v>
      </c>
      <c r="B49" s="88" t="s">
        <v>247</v>
      </c>
      <c r="C49" s="143"/>
      <c r="D49" s="143"/>
      <c r="E49" s="143"/>
    </row>
    <row r="50" spans="1:5" ht="15" customHeight="1">
      <c r="A50" s="57" t="s">
        <v>460</v>
      </c>
      <c r="B50" s="84" t="s">
        <v>286</v>
      </c>
      <c r="C50" s="143"/>
      <c r="D50" s="143"/>
      <c r="E50" s="143"/>
    </row>
    <row r="51" spans="1:5" ht="15" customHeight="1">
      <c r="A51" s="57" t="s">
        <v>461</v>
      </c>
      <c r="B51" s="84" t="s">
        <v>287</v>
      </c>
      <c r="C51" s="143"/>
      <c r="D51" s="143"/>
      <c r="E51" s="143"/>
    </row>
    <row r="52" spans="1:5" ht="15" customHeight="1">
      <c r="A52" s="57" t="s">
        <v>288</v>
      </c>
      <c r="B52" s="84" t="s">
        <v>289</v>
      </c>
      <c r="C52" s="143"/>
      <c r="D52" s="143"/>
      <c r="E52" s="143"/>
    </row>
    <row r="53" spans="1:5" ht="15" customHeight="1">
      <c r="A53" s="57" t="s">
        <v>462</v>
      </c>
      <c r="B53" s="84" t="s">
        <v>290</v>
      </c>
      <c r="C53" s="143"/>
      <c r="D53" s="143"/>
      <c r="E53" s="143"/>
    </row>
    <row r="54" spans="1:5" ht="15" customHeight="1">
      <c r="A54" s="57" t="s">
        <v>291</v>
      </c>
      <c r="B54" s="84" t="s">
        <v>292</v>
      </c>
      <c r="C54" s="143"/>
      <c r="D54" s="143"/>
      <c r="E54" s="143"/>
    </row>
    <row r="55" spans="1:5" ht="15" customHeight="1">
      <c r="A55" s="87" t="s">
        <v>482</v>
      </c>
      <c r="B55" s="88" t="s">
        <v>293</v>
      </c>
      <c r="C55" s="143"/>
      <c r="D55" s="143"/>
      <c r="E55" s="143"/>
    </row>
    <row r="56" spans="1:5" ht="15" customHeight="1">
      <c r="A56" s="57" t="s">
        <v>299</v>
      </c>
      <c r="B56" s="84" t="s">
        <v>300</v>
      </c>
      <c r="C56" s="143"/>
      <c r="D56" s="143"/>
      <c r="E56" s="143"/>
    </row>
    <row r="57" spans="1:5" ht="15" customHeight="1">
      <c r="A57" s="86" t="s">
        <v>465</v>
      </c>
      <c r="B57" s="84" t="s">
        <v>301</v>
      </c>
      <c r="C57" s="143"/>
      <c r="D57" s="143"/>
      <c r="E57" s="143"/>
    </row>
    <row r="58" spans="1:5" ht="15" customHeight="1">
      <c r="A58" s="57" t="s">
        <v>466</v>
      </c>
      <c r="B58" s="84" t="s">
        <v>302</v>
      </c>
      <c r="C58" s="143"/>
      <c r="D58" s="143"/>
      <c r="E58" s="143"/>
    </row>
    <row r="59" spans="1:5" ht="15" customHeight="1">
      <c r="A59" s="87" t="s">
        <v>485</v>
      </c>
      <c r="B59" s="88" t="s">
        <v>303</v>
      </c>
      <c r="C59" s="143"/>
      <c r="D59" s="143"/>
      <c r="E59" s="143"/>
    </row>
    <row r="60" spans="1:5" ht="15" customHeight="1">
      <c r="A60" s="104" t="s">
        <v>548</v>
      </c>
      <c r="B60" s="111"/>
      <c r="C60" s="143"/>
      <c r="D60" s="143"/>
      <c r="E60" s="143"/>
    </row>
    <row r="61" spans="1:5" ht="15.75">
      <c r="A61" s="112" t="s">
        <v>484</v>
      </c>
      <c r="B61" s="106" t="s">
        <v>304</v>
      </c>
      <c r="C61" s="143"/>
      <c r="D61" s="143"/>
      <c r="E61" s="143"/>
    </row>
    <row r="62" spans="1:5" ht="15.75">
      <c r="A62" s="113" t="s">
        <v>600</v>
      </c>
      <c r="B62" s="114"/>
      <c r="C62" s="143"/>
      <c r="D62" s="143"/>
      <c r="E62" s="143"/>
    </row>
    <row r="63" spans="1:5" ht="15.75">
      <c r="A63" s="113" t="s">
        <v>601</v>
      </c>
      <c r="B63" s="114"/>
      <c r="C63" s="143"/>
      <c r="D63" s="143"/>
      <c r="E63" s="143"/>
    </row>
    <row r="64" spans="1:5" ht="15.75">
      <c r="A64" s="61" t="s">
        <v>486</v>
      </c>
      <c r="B64" s="87" t="s">
        <v>309</v>
      </c>
      <c r="C64" s="143"/>
      <c r="D64" s="143"/>
      <c r="E64" s="143"/>
    </row>
    <row r="65" spans="1:12" ht="15.75">
      <c r="A65" s="75" t="s">
        <v>487</v>
      </c>
      <c r="B65" s="87" t="s">
        <v>316</v>
      </c>
      <c r="C65" s="143"/>
      <c r="D65" s="143"/>
      <c r="E65" s="143"/>
      <c r="G65" s="166"/>
      <c r="H65" s="166"/>
      <c r="I65" s="166"/>
      <c r="J65" s="166"/>
      <c r="K65" s="166"/>
      <c r="L65" s="166"/>
    </row>
    <row r="66" spans="1:12" ht="31.5">
      <c r="A66" s="86" t="s">
        <v>598</v>
      </c>
      <c r="B66" s="86" t="s">
        <v>317</v>
      </c>
      <c r="C66" s="143">
        <v>410737</v>
      </c>
      <c r="D66" s="143"/>
      <c r="E66" s="143">
        <f>SUM(C66:D66)</f>
        <v>410737</v>
      </c>
      <c r="G66" s="178"/>
      <c r="H66" s="162"/>
      <c r="I66" s="162"/>
      <c r="J66" s="162"/>
      <c r="K66" s="162"/>
      <c r="L66" s="166"/>
    </row>
    <row r="67" spans="1:12" ht="31.5">
      <c r="A67" s="86" t="s">
        <v>599</v>
      </c>
      <c r="B67" s="86" t="s">
        <v>317</v>
      </c>
      <c r="C67" s="143"/>
      <c r="D67" s="143"/>
      <c r="E67" s="143"/>
      <c r="G67" s="178"/>
      <c r="H67" s="162"/>
      <c r="I67" s="162"/>
      <c r="J67" s="162"/>
      <c r="K67" s="162"/>
      <c r="L67" s="166"/>
    </row>
    <row r="68" spans="1:12" ht="31.5">
      <c r="A68" s="86" t="s">
        <v>596</v>
      </c>
      <c r="B68" s="86" t="s">
        <v>318</v>
      </c>
      <c r="C68" s="143"/>
      <c r="D68" s="143"/>
      <c r="E68" s="143"/>
      <c r="G68" s="178"/>
      <c r="H68" s="162"/>
      <c r="I68" s="162"/>
      <c r="J68" s="162"/>
      <c r="K68" s="162"/>
      <c r="L68" s="166"/>
    </row>
    <row r="69" spans="1:12" ht="31.5">
      <c r="A69" s="86" t="s">
        <v>597</v>
      </c>
      <c r="B69" s="86" t="s">
        <v>318</v>
      </c>
      <c r="C69" s="143"/>
      <c r="D69" s="143"/>
      <c r="E69" s="143"/>
      <c r="G69" s="178"/>
      <c r="H69" s="162"/>
      <c r="I69" s="162"/>
      <c r="J69" s="162"/>
      <c r="K69" s="162"/>
      <c r="L69" s="166"/>
    </row>
    <row r="70" spans="1:12" ht="15.75">
      <c r="A70" s="87" t="s">
        <v>488</v>
      </c>
      <c r="B70" s="87" t="s">
        <v>319</v>
      </c>
      <c r="C70" s="143">
        <v>410737</v>
      </c>
      <c r="D70" s="143">
        <f>SUM(D66:D69)</f>
        <v>0</v>
      </c>
      <c r="E70" s="143">
        <v>410737</v>
      </c>
      <c r="G70" s="179"/>
      <c r="H70" s="164"/>
      <c r="I70" s="164"/>
      <c r="J70" s="164"/>
      <c r="K70" s="164"/>
      <c r="L70" s="166"/>
    </row>
    <row r="71" spans="1:12" ht="15.75">
      <c r="A71" s="73" t="s">
        <v>320</v>
      </c>
      <c r="B71" s="86" t="s">
        <v>321</v>
      </c>
      <c r="C71" s="143"/>
      <c r="D71" s="143"/>
      <c r="E71" s="143"/>
      <c r="G71" s="178"/>
      <c r="H71" s="162"/>
      <c r="I71" s="162"/>
      <c r="J71" s="162"/>
      <c r="K71" s="162"/>
      <c r="L71" s="166"/>
    </row>
    <row r="72" spans="1:12" ht="15.75">
      <c r="A72" s="73" t="s">
        <v>322</v>
      </c>
      <c r="B72" s="86" t="s">
        <v>323</v>
      </c>
      <c r="C72" s="143"/>
      <c r="D72" s="143"/>
      <c r="E72" s="143"/>
      <c r="G72" s="178"/>
      <c r="H72" s="162"/>
      <c r="I72" s="162"/>
      <c r="J72" s="162"/>
      <c r="K72" s="162"/>
      <c r="L72" s="166"/>
    </row>
    <row r="73" spans="1:12" ht="15.75">
      <c r="A73" s="73" t="s">
        <v>324</v>
      </c>
      <c r="B73" s="86" t="s">
        <v>325</v>
      </c>
      <c r="C73" s="143">
        <v>172865463</v>
      </c>
      <c r="D73" s="143"/>
      <c r="E73" s="143">
        <f>SUM(C73:D73)</f>
        <v>172865463</v>
      </c>
      <c r="G73" s="178"/>
      <c r="H73" s="162"/>
      <c r="I73" s="162"/>
      <c r="J73" s="162"/>
      <c r="K73" s="162"/>
      <c r="L73" s="166"/>
    </row>
    <row r="74" spans="1:12" ht="15.75">
      <c r="A74" s="73" t="s">
        <v>326</v>
      </c>
      <c r="B74" s="86" t="s">
        <v>327</v>
      </c>
      <c r="C74" s="143"/>
      <c r="D74" s="143"/>
      <c r="E74" s="143"/>
      <c r="G74" s="178"/>
      <c r="H74" s="162"/>
      <c r="I74" s="162"/>
      <c r="J74" s="162"/>
      <c r="K74" s="162"/>
      <c r="L74" s="166"/>
    </row>
    <row r="75" spans="1:12" ht="15.75">
      <c r="A75" s="57" t="s">
        <v>471</v>
      </c>
      <c r="B75" s="86" t="s">
        <v>328</v>
      </c>
      <c r="C75" s="143"/>
      <c r="D75" s="143"/>
      <c r="E75" s="143"/>
      <c r="G75" s="178"/>
      <c r="H75" s="162"/>
      <c r="I75" s="162"/>
      <c r="J75" s="162"/>
      <c r="K75" s="162"/>
      <c r="L75" s="166"/>
    </row>
    <row r="76" spans="1:12" ht="15.75">
      <c r="A76" s="61" t="s">
        <v>489</v>
      </c>
      <c r="B76" s="87" t="s">
        <v>330</v>
      </c>
      <c r="C76" s="143">
        <f>SUM(C71:C75)</f>
        <v>172865463</v>
      </c>
      <c r="D76" s="143">
        <f>SUM(D71:D75)</f>
        <v>0</v>
      </c>
      <c r="E76" s="143">
        <f>SUM(E71:E75)</f>
        <v>172865463</v>
      </c>
      <c r="G76" s="179"/>
      <c r="H76" s="164"/>
      <c r="I76" s="164"/>
      <c r="J76" s="164"/>
      <c r="K76" s="164"/>
      <c r="L76" s="166"/>
    </row>
    <row r="77" spans="1:12" ht="15.75">
      <c r="A77" s="108" t="s">
        <v>491</v>
      </c>
      <c r="B77" s="109" t="s">
        <v>341</v>
      </c>
      <c r="C77" s="144">
        <f>C66+C73</f>
        <v>173276200</v>
      </c>
      <c r="D77" s="144">
        <f>D66+D73</f>
        <v>0</v>
      </c>
      <c r="E77" s="144">
        <f>SUM(C77:D77)</f>
        <v>173276200</v>
      </c>
      <c r="G77" s="178"/>
      <c r="H77" s="162"/>
      <c r="I77" s="162"/>
      <c r="J77" s="162"/>
      <c r="K77" s="162"/>
      <c r="L77" s="166"/>
    </row>
    <row r="78" spans="1:12" ht="15.75">
      <c r="A78" s="110" t="s">
        <v>474</v>
      </c>
      <c r="B78" s="34"/>
      <c r="C78" s="144">
        <f>C77+C61</f>
        <v>173276200</v>
      </c>
      <c r="D78" s="144">
        <f>D67+D74</f>
        <v>0</v>
      </c>
      <c r="E78" s="144">
        <f>SUM(C78:D78)</f>
        <v>173276200</v>
      </c>
      <c r="G78" s="178"/>
      <c r="H78" s="162"/>
      <c r="I78" s="162"/>
      <c r="J78" s="162"/>
      <c r="K78" s="162"/>
      <c r="L78" s="166"/>
    </row>
    <row r="79" spans="7:12" ht="15.75">
      <c r="G79" s="178"/>
      <c r="H79" s="162"/>
      <c r="I79" s="162"/>
      <c r="J79" s="162"/>
      <c r="K79" s="162"/>
      <c r="L79" s="166"/>
    </row>
    <row r="80" spans="7:12" ht="15.75">
      <c r="G80" s="178"/>
      <c r="H80" s="162"/>
      <c r="I80" s="162"/>
      <c r="J80" s="162"/>
      <c r="K80" s="162"/>
      <c r="L80" s="166"/>
    </row>
    <row r="81" spans="7:12" ht="15.75">
      <c r="G81" s="179"/>
      <c r="H81" s="162"/>
      <c r="I81" s="162"/>
      <c r="J81" s="162"/>
      <c r="K81" s="162"/>
      <c r="L81" s="166"/>
    </row>
    <row r="82" spans="7:12" ht="15.75">
      <c r="G82" s="179"/>
      <c r="H82" s="162"/>
      <c r="I82" s="162"/>
      <c r="J82" s="162"/>
      <c r="K82" s="162"/>
      <c r="L82" s="166"/>
    </row>
    <row r="83" spans="7:12" ht="15.75">
      <c r="G83" s="180"/>
      <c r="H83" s="164"/>
      <c r="I83" s="164"/>
      <c r="J83" s="164"/>
      <c r="K83" s="164"/>
      <c r="L83" s="166"/>
    </row>
    <row r="84" spans="7:12" ht="15.75">
      <c r="G84" s="181"/>
      <c r="H84" s="164"/>
      <c r="I84" s="164"/>
      <c r="J84" s="164"/>
      <c r="K84" s="164"/>
      <c r="L84" s="166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1"/>
  <headerFooter>
    <oddHeader>&amp;R&amp;"-,Félkövér"16. számú melléklet</oddHeader>
  </headerFooter>
  <rowBreaks count="1" manualBreakCount="1">
    <brk id="61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3"/>
  <sheetViews>
    <sheetView view="pageBreakPreview" zoomScale="82" zoomScaleNormal="90" zoomScaleSheetLayoutView="82" zoomScalePageLayoutView="0" workbookViewId="0" topLeftCell="A124">
      <selection activeCell="E43" sqref="E43"/>
    </sheetView>
  </sheetViews>
  <sheetFormatPr defaultColWidth="9.140625" defaultRowHeight="15"/>
  <cols>
    <col min="1" max="1" width="78.57421875" style="93" customWidth="1"/>
    <col min="2" max="2" width="10.28125" style="93" customWidth="1"/>
    <col min="3" max="3" width="15.8515625" style="217" customWidth="1"/>
    <col min="4" max="4" width="13.140625" style="217" bestFit="1" customWidth="1"/>
    <col min="5" max="5" width="17.421875" style="93" customWidth="1"/>
    <col min="6" max="7" width="9.140625" style="93" customWidth="1"/>
    <col min="8" max="8" width="11.421875" style="93" customWidth="1"/>
    <col min="9" max="9" width="12.421875" style="93" customWidth="1"/>
    <col min="10" max="10" width="12.7109375" style="93" customWidth="1"/>
    <col min="11" max="16384" width="9.140625" style="93" customWidth="1"/>
  </cols>
  <sheetData>
    <row r="1" spans="1:4" ht="26.25" customHeight="1">
      <c r="A1" s="329" t="s">
        <v>698</v>
      </c>
      <c r="B1" s="330"/>
      <c r="C1" s="330"/>
      <c r="D1" s="330"/>
    </row>
    <row r="2" spans="1:4" ht="30" customHeight="1">
      <c r="A2" s="331" t="s">
        <v>710</v>
      </c>
      <c r="B2" s="330"/>
      <c r="C2" s="330"/>
      <c r="D2" s="330"/>
    </row>
    <row r="4" ht="15.75">
      <c r="A4" s="96" t="s">
        <v>647</v>
      </c>
    </row>
    <row r="5" spans="1:10" ht="48.75" customHeight="1">
      <c r="A5" s="80" t="s">
        <v>39</v>
      </c>
      <c r="B5" s="81" t="s">
        <v>40</v>
      </c>
      <c r="C5" s="160" t="s">
        <v>713</v>
      </c>
      <c r="D5" s="160" t="s">
        <v>706</v>
      </c>
      <c r="E5" s="160" t="s">
        <v>714</v>
      </c>
      <c r="G5" s="218"/>
      <c r="H5" s="219"/>
      <c r="I5" s="219"/>
      <c r="J5" s="219"/>
    </row>
    <row r="6" spans="1:10" ht="15.75">
      <c r="A6" s="83" t="s">
        <v>342</v>
      </c>
      <c r="B6" s="100" t="s">
        <v>66</v>
      </c>
      <c r="C6" s="31">
        <v>73620</v>
      </c>
      <c r="D6" s="31">
        <v>78500387</v>
      </c>
      <c r="E6" s="31">
        <v>106323000</v>
      </c>
      <c r="G6" s="220"/>
      <c r="H6" s="221"/>
      <c r="I6" s="221"/>
      <c r="J6" s="221"/>
    </row>
    <row r="7" spans="1:10" ht="15.75">
      <c r="A7" s="86" t="s">
        <v>343</v>
      </c>
      <c r="B7" s="100" t="s">
        <v>73</v>
      </c>
      <c r="C7" s="31"/>
      <c r="D7" s="31">
        <v>0</v>
      </c>
      <c r="E7" s="31">
        <v>3064512</v>
      </c>
      <c r="G7" s="220"/>
      <c r="H7" s="221"/>
      <c r="I7" s="221"/>
      <c r="J7" s="221"/>
    </row>
    <row r="8" spans="1:10" ht="15.75">
      <c r="A8" s="101" t="s">
        <v>434</v>
      </c>
      <c r="B8" s="102" t="s">
        <v>74</v>
      </c>
      <c r="C8" s="38">
        <f>SUM(C6:C7)</f>
        <v>73620</v>
      </c>
      <c r="D8" s="38">
        <f>SUM(D6:D7)</f>
        <v>78500387</v>
      </c>
      <c r="E8" s="38">
        <f>SUM(E6:E7)</f>
        <v>109387512</v>
      </c>
      <c r="G8" s="222"/>
      <c r="H8" s="223"/>
      <c r="I8" s="223"/>
      <c r="J8" s="223"/>
    </row>
    <row r="9" spans="1:10" ht="15.75">
      <c r="A9" s="87" t="s">
        <v>405</v>
      </c>
      <c r="B9" s="102" t="s">
        <v>75</v>
      </c>
      <c r="C9" s="38">
        <v>21812</v>
      </c>
      <c r="D9" s="38">
        <v>22390147</v>
      </c>
      <c r="E9" s="38">
        <v>26638028</v>
      </c>
      <c r="G9" s="222"/>
      <c r="H9" s="223"/>
      <c r="I9" s="223"/>
      <c r="J9" s="223"/>
    </row>
    <row r="10" spans="1:10" ht="15.75">
      <c r="A10" s="86" t="s">
        <v>344</v>
      </c>
      <c r="B10" s="100" t="s">
        <v>82</v>
      </c>
      <c r="C10" s="31">
        <v>2733</v>
      </c>
      <c r="D10" s="31">
        <v>3079195</v>
      </c>
      <c r="E10" s="31">
        <v>2175</v>
      </c>
      <c r="G10" s="220"/>
      <c r="H10" s="221"/>
      <c r="I10" s="221"/>
      <c r="J10" s="221"/>
    </row>
    <row r="11" spans="1:10" ht="15.75">
      <c r="A11" s="86" t="s">
        <v>435</v>
      </c>
      <c r="B11" s="100" t="s">
        <v>87</v>
      </c>
      <c r="C11" s="31">
        <v>439</v>
      </c>
      <c r="D11" s="31">
        <v>302900</v>
      </c>
      <c r="E11" s="31">
        <v>300</v>
      </c>
      <c r="G11" s="220"/>
      <c r="H11" s="221"/>
      <c r="I11" s="221"/>
      <c r="J11" s="221"/>
    </row>
    <row r="12" spans="1:10" ht="15.75">
      <c r="A12" s="86" t="s">
        <v>345</v>
      </c>
      <c r="B12" s="100" t="s">
        <v>99</v>
      </c>
      <c r="C12" s="31">
        <v>6351</v>
      </c>
      <c r="D12" s="31">
        <v>5314264</v>
      </c>
      <c r="E12" s="31">
        <v>8368</v>
      </c>
      <c r="G12" s="220"/>
      <c r="H12" s="221"/>
      <c r="I12" s="221"/>
      <c r="J12" s="221"/>
    </row>
    <row r="13" spans="1:10" ht="15.75">
      <c r="A13" s="86" t="s">
        <v>346</v>
      </c>
      <c r="B13" s="100" t="s">
        <v>104</v>
      </c>
      <c r="C13" s="31">
        <v>15</v>
      </c>
      <c r="D13" s="31">
        <v>14725</v>
      </c>
      <c r="E13" s="31">
        <v>150</v>
      </c>
      <c r="G13" s="220"/>
      <c r="H13" s="221"/>
      <c r="I13" s="221"/>
      <c r="J13" s="221"/>
    </row>
    <row r="14" spans="1:10" ht="15.75">
      <c r="A14" s="86" t="s">
        <v>347</v>
      </c>
      <c r="B14" s="100" t="s">
        <v>113</v>
      </c>
      <c r="C14" s="31">
        <v>2770</v>
      </c>
      <c r="D14" s="31">
        <v>2175616</v>
      </c>
      <c r="E14" s="31">
        <v>2300</v>
      </c>
      <c r="G14" s="220"/>
      <c r="H14" s="221"/>
      <c r="I14" s="221"/>
      <c r="J14" s="221"/>
    </row>
    <row r="15" spans="1:10" ht="15.75">
      <c r="A15" s="87" t="s">
        <v>348</v>
      </c>
      <c r="B15" s="102" t="s">
        <v>114</v>
      </c>
      <c r="C15" s="38">
        <f>C10+C11+C12+C13+C14</f>
        <v>12308</v>
      </c>
      <c r="D15" s="38">
        <f>SUM(D10:D14)</f>
        <v>10886700</v>
      </c>
      <c r="E15" s="38">
        <v>34444660</v>
      </c>
      <c r="G15" s="222"/>
      <c r="H15" s="223"/>
      <c r="I15" s="223"/>
      <c r="J15" s="223"/>
    </row>
    <row r="16" spans="1:10" ht="15.75">
      <c r="A16" s="57" t="s">
        <v>115</v>
      </c>
      <c r="B16" s="100" t="s">
        <v>116</v>
      </c>
      <c r="C16" s="31"/>
      <c r="D16" s="31"/>
      <c r="E16" s="31"/>
      <c r="G16" s="220"/>
      <c r="H16" s="221"/>
      <c r="I16" s="221"/>
      <c r="J16" s="221"/>
    </row>
    <row r="17" spans="1:10" ht="15.75">
      <c r="A17" s="57" t="s">
        <v>349</v>
      </c>
      <c r="B17" s="100" t="s">
        <v>117</v>
      </c>
      <c r="C17" s="31"/>
      <c r="D17" s="31"/>
      <c r="E17" s="31"/>
      <c r="G17" s="220"/>
      <c r="H17" s="221"/>
      <c r="I17" s="221"/>
      <c r="J17" s="221"/>
    </row>
    <row r="18" spans="1:10" ht="15.75">
      <c r="A18" s="103" t="s">
        <v>411</v>
      </c>
      <c r="B18" s="100" t="s">
        <v>118</v>
      </c>
      <c r="C18" s="31"/>
      <c r="D18" s="31"/>
      <c r="E18" s="31"/>
      <c r="G18" s="220"/>
      <c r="H18" s="221"/>
      <c r="I18" s="221"/>
      <c r="J18" s="221"/>
    </row>
    <row r="19" spans="1:10" ht="15.75">
      <c r="A19" s="103" t="s">
        <v>412</v>
      </c>
      <c r="B19" s="100" t="s">
        <v>119</v>
      </c>
      <c r="C19" s="31"/>
      <c r="D19" s="31"/>
      <c r="E19" s="31"/>
      <c r="G19" s="220"/>
      <c r="H19" s="221"/>
      <c r="I19" s="221"/>
      <c r="J19" s="221"/>
    </row>
    <row r="20" spans="1:10" ht="15.75">
      <c r="A20" s="103" t="s">
        <v>413</v>
      </c>
      <c r="B20" s="100" t="s">
        <v>120</v>
      </c>
      <c r="C20" s="31"/>
      <c r="D20" s="31"/>
      <c r="E20" s="31"/>
      <c r="G20" s="220"/>
      <c r="H20" s="221"/>
      <c r="I20" s="221"/>
      <c r="J20" s="221"/>
    </row>
    <row r="21" spans="1:10" ht="15.75">
      <c r="A21" s="57" t="s">
        <v>414</v>
      </c>
      <c r="B21" s="100" t="s">
        <v>121</v>
      </c>
      <c r="C21" s="31"/>
      <c r="D21" s="31"/>
      <c r="E21" s="31"/>
      <c r="G21" s="220"/>
      <c r="H21" s="221"/>
      <c r="I21" s="221"/>
      <c r="J21" s="221"/>
    </row>
    <row r="22" spans="1:10" ht="15.75">
      <c r="A22" s="57" t="s">
        <v>415</v>
      </c>
      <c r="B22" s="100" t="s">
        <v>122</v>
      </c>
      <c r="C22" s="31"/>
      <c r="D22" s="31"/>
      <c r="E22" s="31"/>
      <c r="G22" s="220"/>
      <c r="H22" s="221"/>
      <c r="I22" s="221"/>
      <c r="J22" s="221"/>
    </row>
    <row r="23" spans="1:10" ht="15.75">
      <c r="A23" s="57" t="s">
        <v>416</v>
      </c>
      <c r="B23" s="100" t="s">
        <v>123</v>
      </c>
      <c r="C23" s="31"/>
      <c r="D23" s="31"/>
      <c r="E23" s="31"/>
      <c r="G23" s="220"/>
      <c r="H23" s="221"/>
      <c r="I23" s="221"/>
      <c r="J23" s="221"/>
    </row>
    <row r="24" spans="1:10" ht="15.75">
      <c r="A24" s="61" t="s">
        <v>378</v>
      </c>
      <c r="B24" s="102" t="s">
        <v>124</v>
      </c>
      <c r="C24" s="38">
        <v>0</v>
      </c>
      <c r="D24" s="38">
        <v>0</v>
      </c>
      <c r="E24" s="38">
        <f>SUM(E16:E23)</f>
        <v>0</v>
      </c>
      <c r="G24" s="222"/>
      <c r="H24" s="223"/>
      <c r="I24" s="223"/>
      <c r="J24" s="223"/>
    </row>
    <row r="25" spans="1:10" ht="15.75">
      <c r="A25" s="71" t="s">
        <v>417</v>
      </c>
      <c r="B25" s="100" t="s">
        <v>125</v>
      </c>
      <c r="C25" s="31"/>
      <c r="D25" s="31"/>
      <c r="E25" s="31"/>
      <c r="G25" s="220"/>
      <c r="H25" s="221"/>
      <c r="I25" s="221"/>
      <c r="J25" s="221"/>
    </row>
    <row r="26" spans="1:10" ht="15.75">
      <c r="A26" s="71" t="s">
        <v>126</v>
      </c>
      <c r="B26" s="100" t="s">
        <v>127</v>
      </c>
      <c r="C26" s="31"/>
      <c r="D26" s="31"/>
      <c r="E26" s="31"/>
      <c r="G26" s="220"/>
      <c r="H26" s="221"/>
      <c r="I26" s="221"/>
      <c r="J26" s="221"/>
    </row>
    <row r="27" spans="1:10" ht="31.5">
      <c r="A27" s="71" t="s">
        <v>128</v>
      </c>
      <c r="B27" s="100" t="s">
        <v>129</v>
      </c>
      <c r="C27" s="31"/>
      <c r="D27" s="31"/>
      <c r="E27" s="31"/>
      <c r="G27" s="220"/>
      <c r="H27" s="221"/>
      <c r="I27" s="221"/>
      <c r="J27" s="221"/>
    </row>
    <row r="28" spans="1:10" ht="31.5">
      <c r="A28" s="71" t="s">
        <v>379</v>
      </c>
      <c r="B28" s="100" t="s">
        <v>130</v>
      </c>
      <c r="C28" s="31"/>
      <c r="D28" s="31"/>
      <c r="E28" s="31"/>
      <c r="G28" s="220"/>
      <c r="H28" s="221"/>
      <c r="I28" s="221"/>
      <c r="J28" s="221"/>
    </row>
    <row r="29" spans="1:10" ht="31.5">
      <c r="A29" s="71" t="s">
        <v>418</v>
      </c>
      <c r="B29" s="100" t="s">
        <v>131</v>
      </c>
      <c r="C29" s="31"/>
      <c r="D29" s="31"/>
      <c r="E29" s="31"/>
      <c r="G29" s="220"/>
      <c r="H29" s="221"/>
      <c r="I29" s="221"/>
      <c r="J29" s="221"/>
    </row>
    <row r="30" spans="1:10" ht="15.75">
      <c r="A30" s="71" t="s">
        <v>381</v>
      </c>
      <c r="B30" s="100" t="s">
        <v>132</v>
      </c>
      <c r="C30" s="31"/>
      <c r="D30" s="31"/>
      <c r="E30" s="31"/>
      <c r="G30" s="220"/>
      <c r="H30" s="221"/>
      <c r="I30" s="221"/>
      <c r="J30" s="221"/>
    </row>
    <row r="31" spans="1:10" ht="31.5">
      <c r="A31" s="71" t="s">
        <v>419</v>
      </c>
      <c r="B31" s="100" t="s">
        <v>133</v>
      </c>
      <c r="C31" s="31"/>
      <c r="D31" s="31"/>
      <c r="E31" s="31"/>
      <c r="G31" s="220"/>
      <c r="H31" s="221"/>
      <c r="I31" s="221"/>
      <c r="J31" s="221"/>
    </row>
    <row r="32" spans="1:10" ht="31.5">
      <c r="A32" s="71" t="s">
        <v>420</v>
      </c>
      <c r="B32" s="100" t="s">
        <v>134</v>
      </c>
      <c r="C32" s="31"/>
      <c r="D32" s="31"/>
      <c r="E32" s="31"/>
      <c r="G32" s="220"/>
      <c r="H32" s="221"/>
      <c r="I32" s="221"/>
      <c r="J32" s="221"/>
    </row>
    <row r="33" spans="1:10" ht="15.75">
      <c r="A33" s="71" t="s">
        <v>135</v>
      </c>
      <c r="B33" s="100" t="s">
        <v>136</v>
      </c>
      <c r="C33" s="31"/>
      <c r="D33" s="31"/>
      <c r="E33" s="31"/>
      <c r="G33" s="220"/>
      <c r="H33" s="221"/>
      <c r="I33" s="221"/>
      <c r="J33" s="221"/>
    </row>
    <row r="34" spans="1:10" ht="15.75">
      <c r="A34" s="71" t="s">
        <v>421</v>
      </c>
      <c r="B34" s="100" t="s">
        <v>139</v>
      </c>
      <c r="C34" s="31"/>
      <c r="D34" s="31"/>
      <c r="E34" s="31"/>
      <c r="G34" s="220"/>
      <c r="H34" s="221"/>
      <c r="I34" s="221"/>
      <c r="J34" s="221"/>
    </row>
    <row r="35" spans="1:10" ht="15.75">
      <c r="A35" s="53" t="s">
        <v>602</v>
      </c>
      <c r="B35" s="100" t="s">
        <v>140</v>
      </c>
      <c r="C35" s="31"/>
      <c r="D35" s="31"/>
      <c r="E35" s="31"/>
      <c r="G35" s="220"/>
      <c r="H35" s="221"/>
      <c r="I35" s="221"/>
      <c r="J35" s="221"/>
    </row>
    <row r="36" spans="1:10" ht="15.75">
      <c r="A36" s="53" t="s">
        <v>603</v>
      </c>
      <c r="B36" s="100" t="s">
        <v>140</v>
      </c>
      <c r="C36" s="31"/>
      <c r="D36" s="31"/>
      <c r="E36" s="31"/>
      <c r="G36" s="220"/>
      <c r="H36" s="221"/>
      <c r="I36" s="221"/>
      <c r="J36" s="221"/>
    </row>
    <row r="37" spans="1:10" ht="15.75">
      <c r="A37" s="61" t="s">
        <v>384</v>
      </c>
      <c r="B37" s="102" t="s">
        <v>141</v>
      </c>
      <c r="C37" s="38">
        <v>0</v>
      </c>
      <c r="D37" s="38">
        <v>0</v>
      </c>
      <c r="E37" s="38">
        <f>SUM(E25:E36)</f>
        <v>0</v>
      </c>
      <c r="G37" s="222"/>
      <c r="H37" s="223"/>
      <c r="I37" s="223"/>
      <c r="J37" s="223"/>
    </row>
    <row r="38" spans="1:10" ht="15.75">
      <c r="A38" s="104" t="s">
        <v>549</v>
      </c>
      <c r="B38" s="105"/>
      <c r="C38" s="31"/>
      <c r="D38" s="31"/>
      <c r="E38" s="31"/>
      <c r="G38" s="224"/>
      <c r="H38" s="221"/>
      <c r="I38" s="221"/>
      <c r="J38" s="221"/>
    </row>
    <row r="39" spans="1:10" ht="15.75">
      <c r="A39" s="84" t="s">
        <v>142</v>
      </c>
      <c r="B39" s="100" t="s">
        <v>143</v>
      </c>
      <c r="C39" s="31"/>
      <c r="D39" s="31"/>
      <c r="E39" s="31"/>
      <c r="G39" s="220"/>
      <c r="H39" s="221"/>
      <c r="I39" s="221"/>
      <c r="J39" s="221"/>
    </row>
    <row r="40" spans="1:10" ht="15.75">
      <c r="A40" s="84" t="s">
        <v>422</v>
      </c>
      <c r="B40" s="100" t="s">
        <v>144</v>
      </c>
      <c r="C40" s="31"/>
      <c r="D40" s="31"/>
      <c r="E40" s="31"/>
      <c r="G40" s="220"/>
      <c r="H40" s="221"/>
      <c r="I40" s="221"/>
      <c r="J40" s="221"/>
    </row>
    <row r="41" spans="1:10" ht="15.75">
      <c r="A41" s="84" t="s">
        <v>145</v>
      </c>
      <c r="B41" s="100" t="s">
        <v>146</v>
      </c>
      <c r="C41" s="31"/>
      <c r="D41" s="31"/>
      <c r="E41" s="31"/>
      <c r="G41" s="220"/>
      <c r="H41" s="221"/>
      <c r="I41" s="221"/>
      <c r="J41" s="221"/>
    </row>
    <row r="42" spans="1:10" ht="15.75">
      <c r="A42" s="84" t="s">
        <v>147</v>
      </c>
      <c r="B42" s="100" t="s">
        <v>148</v>
      </c>
      <c r="C42" s="31"/>
      <c r="D42" s="31">
        <v>763686</v>
      </c>
      <c r="E42" s="31">
        <v>2209450</v>
      </c>
      <c r="G42" s="220"/>
      <c r="H42" s="221"/>
      <c r="I42" s="221"/>
      <c r="J42" s="221"/>
    </row>
    <row r="43" spans="1:10" ht="15.75">
      <c r="A43" s="84" t="s">
        <v>149</v>
      </c>
      <c r="B43" s="100" t="s">
        <v>150</v>
      </c>
      <c r="C43" s="31"/>
      <c r="D43" s="31"/>
      <c r="E43" s="31"/>
      <c r="G43" s="220"/>
      <c r="H43" s="221"/>
      <c r="I43" s="221"/>
      <c r="J43" s="221"/>
    </row>
    <row r="44" spans="1:10" ht="15.75">
      <c r="A44" s="84" t="s">
        <v>151</v>
      </c>
      <c r="B44" s="100" t="s">
        <v>152</v>
      </c>
      <c r="C44" s="31"/>
      <c r="D44" s="31"/>
      <c r="E44" s="31"/>
      <c r="G44" s="220"/>
      <c r="H44" s="221"/>
      <c r="I44" s="221"/>
      <c r="J44" s="221"/>
    </row>
    <row r="45" spans="1:10" ht="15.75">
      <c r="A45" s="84" t="s">
        <v>153</v>
      </c>
      <c r="B45" s="100" t="s">
        <v>154</v>
      </c>
      <c r="C45" s="31"/>
      <c r="D45" s="31">
        <v>45317</v>
      </c>
      <c r="E45" s="31">
        <v>596550</v>
      </c>
      <c r="G45" s="220"/>
      <c r="H45" s="221"/>
      <c r="I45" s="221"/>
      <c r="J45" s="221"/>
    </row>
    <row r="46" spans="1:10" ht="15.75">
      <c r="A46" s="88" t="s">
        <v>386</v>
      </c>
      <c r="B46" s="102" t="s">
        <v>155</v>
      </c>
      <c r="C46" s="38"/>
      <c r="D46" s="38">
        <f>SUM(D39:D45)</f>
        <v>809003</v>
      </c>
      <c r="E46" s="38">
        <f>SUM(E39:E45)</f>
        <v>2806000</v>
      </c>
      <c r="G46" s="222"/>
      <c r="H46" s="223"/>
      <c r="I46" s="223"/>
      <c r="J46" s="223"/>
    </row>
    <row r="47" spans="1:10" ht="15.75">
      <c r="A47" s="57" t="s">
        <v>156</v>
      </c>
      <c r="B47" s="100" t="s">
        <v>157</v>
      </c>
      <c r="C47" s="31"/>
      <c r="D47" s="31"/>
      <c r="E47" s="31"/>
      <c r="G47" s="220"/>
      <c r="H47" s="221"/>
      <c r="I47" s="221"/>
      <c r="J47" s="221"/>
    </row>
    <row r="48" spans="1:10" ht="15.75">
      <c r="A48" s="57" t="s">
        <v>158</v>
      </c>
      <c r="B48" s="100" t="s">
        <v>159</v>
      </c>
      <c r="C48" s="31"/>
      <c r="D48" s="31"/>
      <c r="E48" s="31"/>
      <c r="G48" s="220"/>
      <c r="H48" s="221"/>
      <c r="I48" s="221"/>
      <c r="J48" s="221"/>
    </row>
    <row r="49" spans="1:10" ht="15.75">
      <c r="A49" s="57" t="s">
        <v>160</v>
      </c>
      <c r="B49" s="100" t="s">
        <v>161</v>
      </c>
      <c r="C49" s="31"/>
      <c r="D49" s="31"/>
      <c r="E49" s="31"/>
      <c r="G49" s="220"/>
      <c r="H49" s="221"/>
      <c r="I49" s="221"/>
      <c r="J49" s="221"/>
    </row>
    <row r="50" spans="1:10" ht="15.75">
      <c r="A50" s="57" t="s">
        <v>162</v>
      </c>
      <c r="B50" s="100" t="s">
        <v>163</v>
      </c>
      <c r="C50" s="31"/>
      <c r="D50" s="31"/>
      <c r="E50" s="31"/>
      <c r="G50" s="220"/>
      <c r="H50" s="221"/>
      <c r="I50" s="221"/>
      <c r="J50" s="221"/>
    </row>
    <row r="51" spans="1:10" ht="15.75">
      <c r="A51" s="61" t="s">
        <v>387</v>
      </c>
      <c r="B51" s="102" t="s">
        <v>164</v>
      </c>
      <c r="C51" s="38"/>
      <c r="D51" s="38">
        <v>0</v>
      </c>
      <c r="E51" s="38">
        <f>SUM(E47:E50)</f>
        <v>0</v>
      </c>
      <c r="G51" s="222"/>
      <c r="H51" s="223"/>
      <c r="I51" s="223"/>
      <c r="J51" s="223"/>
    </row>
    <row r="52" spans="1:10" ht="31.5">
      <c r="A52" s="57" t="s">
        <v>165</v>
      </c>
      <c r="B52" s="100" t="s">
        <v>166</v>
      </c>
      <c r="C52" s="31"/>
      <c r="D52" s="31"/>
      <c r="E52" s="31"/>
      <c r="G52" s="220"/>
      <c r="H52" s="221"/>
      <c r="I52" s="221"/>
      <c r="J52" s="221"/>
    </row>
    <row r="53" spans="1:10" ht="31.5">
      <c r="A53" s="57" t="s">
        <v>423</v>
      </c>
      <c r="B53" s="100" t="s">
        <v>167</v>
      </c>
      <c r="C53" s="31"/>
      <c r="D53" s="31"/>
      <c r="E53" s="31"/>
      <c r="G53" s="220"/>
      <c r="H53" s="221"/>
      <c r="I53" s="221"/>
      <c r="J53" s="221"/>
    </row>
    <row r="54" spans="1:10" ht="31.5">
      <c r="A54" s="57" t="s">
        <v>424</v>
      </c>
      <c r="B54" s="100" t="s">
        <v>168</v>
      </c>
      <c r="C54" s="31"/>
      <c r="D54" s="31"/>
      <c r="E54" s="31"/>
      <c r="G54" s="220"/>
      <c r="H54" s="221"/>
      <c r="I54" s="221"/>
      <c r="J54" s="221"/>
    </row>
    <row r="55" spans="1:10" ht="15.75">
      <c r="A55" s="57" t="s">
        <v>425</v>
      </c>
      <c r="B55" s="100" t="s">
        <v>169</v>
      </c>
      <c r="C55" s="31"/>
      <c r="D55" s="31"/>
      <c r="E55" s="31"/>
      <c r="G55" s="220"/>
      <c r="H55" s="221"/>
      <c r="I55" s="221"/>
      <c r="J55" s="221"/>
    </row>
    <row r="56" spans="1:10" ht="31.5">
      <c r="A56" s="57" t="s">
        <v>426</v>
      </c>
      <c r="B56" s="100" t="s">
        <v>170</v>
      </c>
      <c r="C56" s="31"/>
      <c r="D56" s="31"/>
      <c r="E56" s="31"/>
      <c r="G56" s="220"/>
      <c r="H56" s="221"/>
      <c r="I56" s="221"/>
      <c r="J56" s="221"/>
    </row>
    <row r="57" spans="1:10" ht="31.5">
      <c r="A57" s="57" t="s">
        <v>427</v>
      </c>
      <c r="B57" s="100" t="s">
        <v>171</v>
      </c>
      <c r="C57" s="31"/>
      <c r="D57" s="31"/>
      <c r="E57" s="31"/>
      <c r="G57" s="220"/>
      <c r="H57" s="221"/>
      <c r="I57" s="221"/>
      <c r="J57" s="221"/>
    </row>
    <row r="58" spans="1:10" ht="15.75">
      <c r="A58" s="57" t="s">
        <v>172</v>
      </c>
      <c r="B58" s="100" t="s">
        <v>173</v>
      </c>
      <c r="C58" s="31"/>
      <c r="D58" s="31"/>
      <c r="E58" s="31"/>
      <c r="G58" s="220"/>
      <c r="H58" s="221"/>
      <c r="I58" s="221"/>
      <c r="J58" s="221"/>
    </row>
    <row r="59" spans="1:10" ht="15.75">
      <c r="A59" s="57" t="s">
        <v>428</v>
      </c>
      <c r="B59" s="100" t="s">
        <v>174</v>
      </c>
      <c r="C59" s="31"/>
      <c r="D59" s="31"/>
      <c r="E59" s="31"/>
      <c r="G59" s="220"/>
      <c r="H59" s="221"/>
      <c r="I59" s="221"/>
      <c r="J59" s="221"/>
    </row>
    <row r="60" spans="1:10" ht="15.75">
      <c r="A60" s="61" t="s">
        <v>388</v>
      </c>
      <c r="B60" s="102" t="s">
        <v>175</v>
      </c>
      <c r="C60" s="38"/>
      <c r="D60" s="38">
        <v>0</v>
      </c>
      <c r="E60" s="38">
        <f>SUM(E52:E59)</f>
        <v>0</v>
      </c>
      <c r="G60" s="222"/>
      <c r="H60" s="223"/>
      <c r="I60" s="223"/>
      <c r="J60" s="223"/>
    </row>
    <row r="61" spans="1:10" ht="15.75">
      <c r="A61" s="104" t="s">
        <v>548</v>
      </c>
      <c r="B61" s="105"/>
      <c r="C61" s="31"/>
      <c r="D61" s="31"/>
      <c r="E61" s="31"/>
      <c r="G61" s="224"/>
      <c r="H61" s="221"/>
      <c r="I61" s="221"/>
      <c r="J61" s="221"/>
    </row>
    <row r="62" spans="1:10" ht="15.75">
      <c r="A62" s="106" t="s">
        <v>436</v>
      </c>
      <c r="B62" s="107" t="s">
        <v>176</v>
      </c>
      <c r="C62" s="38">
        <f>SUM(C8,C9,C15)</f>
        <v>107740</v>
      </c>
      <c r="D62" s="38">
        <f>SUM(D8+D9+D15+D46+D51+D60)</f>
        <v>112586237</v>
      </c>
      <c r="E62" s="38">
        <f>E8+E9+E15+E24+E37+E46+E51++E60</f>
        <v>173276200</v>
      </c>
      <c r="G62" s="225"/>
      <c r="H62" s="223"/>
      <c r="I62" s="223"/>
      <c r="J62" s="223"/>
    </row>
    <row r="63" spans="1:10" ht="15.75">
      <c r="A63" s="61" t="s">
        <v>393</v>
      </c>
      <c r="B63" s="87" t="s">
        <v>184</v>
      </c>
      <c r="C63" s="61"/>
      <c r="D63" s="61"/>
      <c r="E63" s="61"/>
      <c r="G63" s="226"/>
      <c r="H63" s="63"/>
      <c r="I63" s="63"/>
      <c r="J63" s="63"/>
    </row>
    <row r="64" spans="1:10" ht="15.75">
      <c r="A64" s="75" t="s">
        <v>396</v>
      </c>
      <c r="B64" s="87" t="s">
        <v>192</v>
      </c>
      <c r="C64" s="75"/>
      <c r="D64" s="75"/>
      <c r="E64" s="75"/>
      <c r="G64" s="226"/>
      <c r="H64" s="67"/>
      <c r="I64" s="67"/>
      <c r="J64" s="67"/>
    </row>
    <row r="65" spans="1:10" ht="15.75">
      <c r="A65" s="73" t="s">
        <v>193</v>
      </c>
      <c r="B65" s="86" t="s">
        <v>194</v>
      </c>
      <c r="C65" s="73"/>
      <c r="D65" s="73"/>
      <c r="E65" s="73"/>
      <c r="G65" s="227"/>
      <c r="H65" s="65"/>
      <c r="I65" s="65"/>
      <c r="J65" s="65"/>
    </row>
    <row r="66" spans="1:10" ht="15.75">
      <c r="A66" s="73" t="s">
        <v>195</v>
      </c>
      <c r="B66" s="86" t="s">
        <v>196</v>
      </c>
      <c r="C66" s="73"/>
      <c r="D66" s="73"/>
      <c r="E66" s="73"/>
      <c r="G66" s="227"/>
      <c r="H66" s="65"/>
      <c r="I66" s="65"/>
      <c r="J66" s="65"/>
    </row>
    <row r="67" spans="1:10" ht="15.75">
      <c r="A67" s="75" t="s">
        <v>197</v>
      </c>
      <c r="B67" s="87" t="s">
        <v>198</v>
      </c>
      <c r="C67" s="73"/>
      <c r="D67" s="73"/>
      <c r="E67" s="73"/>
      <c r="G67" s="226"/>
      <c r="H67" s="65"/>
      <c r="I67" s="65"/>
      <c r="J67" s="65"/>
    </row>
    <row r="68" spans="1:10" ht="15.75">
      <c r="A68" s="73" t="s">
        <v>199</v>
      </c>
      <c r="B68" s="86" t="s">
        <v>200</v>
      </c>
      <c r="C68" s="73"/>
      <c r="D68" s="73"/>
      <c r="E68" s="73"/>
      <c r="G68" s="227"/>
      <c r="H68" s="65"/>
      <c r="I68" s="65"/>
      <c r="J68" s="65"/>
    </row>
    <row r="69" spans="1:10" ht="15.75">
      <c r="A69" s="73" t="s">
        <v>201</v>
      </c>
      <c r="B69" s="86" t="s">
        <v>202</v>
      </c>
      <c r="C69" s="73"/>
      <c r="D69" s="73"/>
      <c r="E69" s="73"/>
      <c r="G69" s="227"/>
      <c r="H69" s="65"/>
      <c r="I69" s="65"/>
      <c r="J69" s="65"/>
    </row>
    <row r="70" spans="1:10" ht="15.75">
      <c r="A70" s="73" t="s">
        <v>203</v>
      </c>
      <c r="B70" s="86" t="s">
        <v>204</v>
      </c>
      <c r="C70" s="73"/>
      <c r="D70" s="73"/>
      <c r="E70" s="73"/>
      <c r="G70" s="227"/>
      <c r="H70" s="65"/>
      <c r="I70" s="65"/>
      <c r="J70" s="65"/>
    </row>
    <row r="71" spans="1:10" ht="15.75">
      <c r="A71" s="75" t="s">
        <v>397</v>
      </c>
      <c r="B71" s="87" t="s">
        <v>205</v>
      </c>
      <c r="C71" s="75"/>
      <c r="D71" s="75"/>
      <c r="E71" s="75"/>
      <c r="G71" s="226"/>
      <c r="H71" s="67"/>
      <c r="I71" s="67"/>
      <c r="J71" s="67"/>
    </row>
    <row r="72" spans="1:10" ht="15.75">
      <c r="A72" s="73" t="s">
        <v>206</v>
      </c>
      <c r="B72" s="86" t="s">
        <v>207</v>
      </c>
      <c r="C72" s="73"/>
      <c r="D72" s="73"/>
      <c r="E72" s="73"/>
      <c r="G72" s="227"/>
      <c r="H72" s="65"/>
      <c r="I72" s="65"/>
      <c r="J72" s="65"/>
    </row>
    <row r="73" spans="1:10" ht="15.75">
      <c r="A73" s="57" t="s">
        <v>208</v>
      </c>
      <c r="B73" s="86" t="s">
        <v>209</v>
      </c>
      <c r="C73" s="57"/>
      <c r="D73" s="57"/>
      <c r="E73" s="57"/>
      <c r="G73" s="227"/>
      <c r="H73" s="59"/>
      <c r="I73" s="59"/>
      <c r="J73" s="59"/>
    </row>
    <row r="74" spans="1:10" ht="15.75">
      <c r="A74" s="73" t="s">
        <v>433</v>
      </c>
      <c r="B74" s="86" t="s">
        <v>210</v>
      </c>
      <c r="C74" s="73"/>
      <c r="D74" s="73"/>
      <c r="E74" s="73"/>
      <c r="G74" s="227"/>
      <c r="H74" s="65"/>
      <c r="I74" s="65"/>
      <c r="J74" s="65"/>
    </row>
    <row r="75" spans="1:10" ht="15.75">
      <c r="A75" s="73" t="s">
        <v>402</v>
      </c>
      <c r="B75" s="86" t="s">
        <v>211</v>
      </c>
      <c r="C75" s="73"/>
      <c r="D75" s="73"/>
      <c r="E75" s="73"/>
      <c r="G75" s="227"/>
      <c r="H75" s="65"/>
      <c r="I75" s="65"/>
      <c r="J75" s="65"/>
    </row>
    <row r="76" spans="1:10" ht="15.75">
      <c r="A76" s="75" t="s">
        <v>403</v>
      </c>
      <c r="B76" s="87" t="s">
        <v>215</v>
      </c>
      <c r="C76" s="75"/>
      <c r="D76" s="75"/>
      <c r="E76" s="75"/>
      <c r="G76" s="226"/>
      <c r="H76" s="67"/>
      <c r="I76" s="67"/>
      <c r="J76" s="67"/>
    </row>
    <row r="77" spans="1:10" ht="15.75">
      <c r="A77" s="57" t="s">
        <v>216</v>
      </c>
      <c r="B77" s="86" t="s">
        <v>217</v>
      </c>
      <c r="C77" s="57"/>
      <c r="D77" s="57"/>
      <c r="E77" s="57"/>
      <c r="G77" s="227"/>
      <c r="H77" s="59"/>
      <c r="I77" s="59"/>
      <c r="J77" s="59"/>
    </row>
    <row r="78" spans="1:10" ht="15.75">
      <c r="A78" s="108" t="s">
        <v>437</v>
      </c>
      <c r="B78" s="109" t="s">
        <v>218</v>
      </c>
      <c r="C78" s="165">
        <f>C63+C64+C67+C71+C76</f>
        <v>0</v>
      </c>
      <c r="D78" s="165">
        <v>0</v>
      </c>
      <c r="E78" s="165">
        <f>E63+E64+E67+E71+E76</f>
        <v>0</v>
      </c>
      <c r="G78" s="228"/>
      <c r="H78" s="229"/>
      <c r="I78" s="229"/>
      <c r="J78" s="229"/>
    </row>
    <row r="79" spans="1:10" ht="15.75">
      <c r="A79" s="110" t="s">
        <v>473</v>
      </c>
      <c r="B79" s="34"/>
      <c r="C79" s="38">
        <f>C62+C78</f>
        <v>107740</v>
      </c>
      <c r="D79" s="38">
        <f>SUM(D62+D78)</f>
        <v>112586237</v>
      </c>
      <c r="E79" s="38">
        <f>E62+E78</f>
        <v>173276200</v>
      </c>
      <c r="G79" s="230"/>
      <c r="H79" s="223"/>
      <c r="I79" s="223"/>
      <c r="J79" s="223"/>
    </row>
    <row r="80" spans="1:10" ht="49.5" customHeight="1">
      <c r="A80" s="80" t="s">
        <v>39</v>
      </c>
      <c r="B80" s="81" t="s">
        <v>12</v>
      </c>
      <c r="C80" s="160" t="s">
        <v>658</v>
      </c>
      <c r="D80" s="160" t="s">
        <v>715</v>
      </c>
      <c r="E80" s="160" t="s">
        <v>714</v>
      </c>
      <c r="G80" s="218"/>
      <c r="H80" s="219"/>
      <c r="I80" s="219"/>
      <c r="J80" s="219"/>
    </row>
    <row r="81" spans="1:10" ht="15.75">
      <c r="A81" s="86" t="s">
        <v>475</v>
      </c>
      <c r="B81" s="84" t="s">
        <v>231</v>
      </c>
      <c r="C81" s="143"/>
      <c r="D81" s="143"/>
      <c r="E81" s="143"/>
      <c r="G81" s="231"/>
      <c r="H81" s="166"/>
      <c r="I81" s="166"/>
      <c r="J81" s="166"/>
    </row>
    <row r="82" spans="1:10" ht="15.75">
      <c r="A82" s="86" t="s">
        <v>232</v>
      </c>
      <c r="B82" s="84" t="s">
        <v>233</v>
      </c>
      <c r="C82" s="143"/>
      <c r="D82" s="143"/>
      <c r="E82" s="143"/>
      <c r="G82" s="231"/>
      <c r="H82" s="166"/>
      <c r="I82" s="166"/>
      <c r="J82" s="166"/>
    </row>
    <row r="83" spans="1:10" ht="31.5">
      <c r="A83" s="86" t="s">
        <v>234</v>
      </c>
      <c r="B83" s="84" t="s">
        <v>235</v>
      </c>
      <c r="C83" s="143"/>
      <c r="D83" s="143"/>
      <c r="E83" s="143"/>
      <c r="G83" s="231"/>
      <c r="H83" s="166"/>
      <c r="I83" s="166"/>
      <c r="J83" s="166"/>
    </row>
    <row r="84" spans="1:10" ht="31.5">
      <c r="A84" s="86" t="s">
        <v>438</v>
      </c>
      <c r="B84" s="84" t="s">
        <v>236</v>
      </c>
      <c r="C84" s="143"/>
      <c r="D84" s="143"/>
      <c r="E84" s="143"/>
      <c r="G84" s="231"/>
      <c r="H84" s="166"/>
      <c r="I84" s="166"/>
      <c r="J84" s="166"/>
    </row>
    <row r="85" spans="1:10" ht="31.5">
      <c r="A85" s="86" t="s">
        <v>439</v>
      </c>
      <c r="B85" s="84" t="s">
        <v>237</v>
      </c>
      <c r="C85" s="143"/>
      <c r="D85" s="143"/>
      <c r="E85" s="143"/>
      <c r="G85" s="231"/>
      <c r="H85" s="166"/>
      <c r="I85" s="166"/>
      <c r="J85" s="166"/>
    </row>
    <row r="86" spans="1:10" ht="15.75">
      <c r="A86" s="86" t="s">
        <v>440</v>
      </c>
      <c r="B86" s="84" t="s">
        <v>238</v>
      </c>
      <c r="C86" s="143"/>
      <c r="D86" s="143"/>
      <c r="E86" s="143"/>
      <c r="G86" s="231"/>
      <c r="H86" s="166"/>
      <c r="I86" s="166"/>
      <c r="J86" s="166"/>
    </row>
    <row r="87" spans="1:10" ht="15.75">
      <c r="A87" s="87" t="s">
        <v>476</v>
      </c>
      <c r="B87" s="88" t="s">
        <v>239</v>
      </c>
      <c r="C87" s="143"/>
      <c r="D87" s="143"/>
      <c r="E87" s="143"/>
      <c r="G87" s="232"/>
      <c r="H87" s="166"/>
      <c r="I87" s="166"/>
      <c r="J87" s="166"/>
    </row>
    <row r="88" spans="1:10" ht="15.75">
      <c r="A88" s="86" t="s">
        <v>478</v>
      </c>
      <c r="B88" s="84" t="s">
        <v>250</v>
      </c>
      <c r="C88" s="143"/>
      <c r="D88" s="143"/>
      <c r="E88" s="143"/>
      <c r="G88" s="231"/>
      <c r="H88" s="166"/>
      <c r="I88" s="166"/>
      <c r="J88" s="166"/>
    </row>
    <row r="89" spans="1:10" ht="15.75">
      <c r="A89" s="86" t="s">
        <v>446</v>
      </c>
      <c r="B89" s="84" t="s">
        <v>251</v>
      </c>
      <c r="C89" s="143"/>
      <c r="D89" s="143"/>
      <c r="E89" s="143"/>
      <c r="G89" s="231"/>
      <c r="H89" s="166"/>
      <c r="I89" s="166"/>
      <c r="J89" s="166"/>
    </row>
    <row r="90" spans="1:10" ht="15.75">
      <c r="A90" s="86" t="s">
        <v>447</v>
      </c>
      <c r="B90" s="84" t="s">
        <v>252</v>
      </c>
      <c r="C90" s="143"/>
      <c r="D90" s="143"/>
      <c r="E90" s="143"/>
      <c r="G90" s="231"/>
      <c r="H90" s="166"/>
      <c r="I90" s="166"/>
      <c r="J90" s="166"/>
    </row>
    <row r="91" spans="1:10" ht="15.75">
      <c r="A91" s="86" t="s">
        <v>448</v>
      </c>
      <c r="B91" s="84" t="s">
        <v>253</v>
      </c>
      <c r="C91" s="143"/>
      <c r="D91" s="143"/>
      <c r="E91" s="143"/>
      <c r="G91" s="231"/>
      <c r="H91" s="166"/>
      <c r="I91" s="166"/>
      <c r="J91" s="166"/>
    </row>
    <row r="92" spans="1:10" ht="15.75">
      <c r="A92" s="86" t="s">
        <v>479</v>
      </c>
      <c r="B92" s="84" t="s">
        <v>268</v>
      </c>
      <c r="C92" s="143"/>
      <c r="D92" s="143"/>
      <c r="E92" s="143"/>
      <c r="G92" s="231"/>
      <c r="H92" s="166"/>
      <c r="I92" s="166"/>
      <c r="J92" s="166"/>
    </row>
    <row r="93" spans="1:10" ht="15.75">
      <c r="A93" s="86" t="s">
        <v>453</v>
      </c>
      <c r="B93" s="84" t="s">
        <v>269</v>
      </c>
      <c r="C93" s="143"/>
      <c r="D93" s="143"/>
      <c r="E93" s="143"/>
      <c r="G93" s="231"/>
      <c r="H93" s="166"/>
      <c r="I93" s="166"/>
      <c r="J93" s="166"/>
    </row>
    <row r="94" spans="1:10" ht="15.75">
      <c r="A94" s="87" t="s">
        <v>480</v>
      </c>
      <c r="B94" s="88" t="s">
        <v>270</v>
      </c>
      <c r="C94" s="143"/>
      <c r="D94" s="143"/>
      <c r="E94" s="143"/>
      <c r="G94" s="232"/>
      <c r="H94" s="166"/>
      <c r="I94" s="166"/>
      <c r="J94" s="166"/>
    </row>
    <row r="95" spans="1:10" ht="15.75">
      <c r="A95" s="57" t="s">
        <v>271</v>
      </c>
      <c r="B95" s="84" t="s">
        <v>272</v>
      </c>
      <c r="C95" s="143"/>
      <c r="D95" s="143"/>
      <c r="E95" s="143"/>
      <c r="G95" s="231"/>
      <c r="H95" s="166"/>
      <c r="I95" s="166"/>
      <c r="J95" s="166"/>
    </row>
    <row r="96" spans="1:10" ht="15.75">
      <c r="A96" s="57" t="s">
        <v>454</v>
      </c>
      <c r="B96" s="84" t="s">
        <v>273</v>
      </c>
      <c r="C96" s="143"/>
      <c r="D96" s="143"/>
      <c r="E96" s="143"/>
      <c r="G96" s="231"/>
      <c r="H96" s="166"/>
      <c r="I96" s="166"/>
      <c r="J96" s="166"/>
    </row>
    <row r="97" spans="1:10" ht="15.75">
      <c r="A97" s="57" t="s">
        <v>455</v>
      </c>
      <c r="B97" s="84" t="s">
        <v>274</v>
      </c>
      <c r="C97" s="143"/>
      <c r="D97" s="143"/>
      <c r="E97" s="143"/>
      <c r="G97" s="231"/>
      <c r="H97" s="166"/>
      <c r="I97" s="166"/>
      <c r="J97" s="166"/>
    </row>
    <row r="98" spans="1:10" ht="15.75">
      <c r="A98" s="57" t="s">
        <v>456</v>
      </c>
      <c r="B98" s="84" t="s">
        <v>275</v>
      </c>
      <c r="C98" s="143"/>
      <c r="D98" s="143"/>
      <c r="E98" s="143"/>
      <c r="G98" s="231"/>
      <c r="H98" s="166"/>
      <c r="I98" s="166"/>
      <c r="J98" s="166"/>
    </row>
    <row r="99" spans="1:10" ht="15.75">
      <c r="A99" s="57" t="s">
        <v>276</v>
      </c>
      <c r="B99" s="84" t="s">
        <v>277</v>
      </c>
      <c r="C99" s="143"/>
      <c r="D99" s="143"/>
      <c r="E99" s="143"/>
      <c r="G99" s="231"/>
      <c r="H99" s="166"/>
      <c r="I99" s="166"/>
      <c r="J99" s="166"/>
    </row>
    <row r="100" spans="1:10" ht="15.75">
      <c r="A100" s="57" t="s">
        <v>278</v>
      </c>
      <c r="B100" s="84" t="s">
        <v>279</v>
      </c>
      <c r="C100" s="143"/>
      <c r="D100" s="143"/>
      <c r="E100" s="143"/>
      <c r="G100" s="231"/>
      <c r="H100" s="166"/>
      <c r="I100" s="166"/>
      <c r="J100" s="166"/>
    </row>
    <row r="101" spans="1:10" ht="15.75">
      <c r="A101" s="57" t="s">
        <v>280</v>
      </c>
      <c r="B101" s="84" t="s">
        <v>281</v>
      </c>
      <c r="C101" s="143"/>
      <c r="D101" s="143"/>
      <c r="E101" s="143"/>
      <c r="G101" s="231"/>
      <c r="H101" s="166"/>
      <c r="I101" s="166"/>
      <c r="J101" s="166"/>
    </row>
    <row r="102" spans="1:10" ht="15.75">
      <c r="A102" s="57" t="s">
        <v>457</v>
      </c>
      <c r="B102" s="84" t="s">
        <v>282</v>
      </c>
      <c r="C102" s="143"/>
      <c r="D102" s="143">
        <v>137</v>
      </c>
      <c r="E102" s="143"/>
      <c r="G102" s="231"/>
      <c r="H102" s="166"/>
      <c r="I102" s="166"/>
      <c r="J102" s="166"/>
    </row>
    <row r="103" spans="1:10" ht="15.75">
      <c r="A103" s="57" t="s">
        <v>458</v>
      </c>
      <c r="B103" s="84" t="s">
        <v>283</v>
      </c>
      <c r="C103" s="143"/>
      <c r="D103" s="143"/>
      <c r="E103" s="143"/>
      <c r="G103" s="231"/>
      <c r="H103" s="166"/>
      <c r="I103" s="166"/>
      <c r="J103" s="166"/>
    </row>
    <row r="104" spans="1:10" ht="15.75">
      <c r="A104" s="57" t="s">
        <v>459</v>
      </c>
      <c r="B104" s="84" t="s">
        <v>284</v>
      </c>
      <c r="C104" s="143"/>
      <c r="D104" s="143"/>
      <c r="E104" s="143"/>
      <c r="G104" s="231"/>
      <c r="H104" s="166"/>
      <c r="I104" s="166"/>
      <c r="J104" s="166"/>
    </row>
    <row r="105" spans="1:10" ht="15.75">
      <c r="A105" s="61" t="s">
        <v>481</v>
      </c>
      <c r="B105" s="88" t="s">
        <v>285</v>
      </c>
      <c r="C105" s="144">
        <f>SUM(C95:C104)</f>
        <v>0</v>
      </c>
      <c r="D105" s="144">
        <f>SUM(D102:D104)</f>
        <v>137</v>
      </c>
      <c r="E105" s="144">
        <f>SUM(E95:E104)</f>
        <v>0</v>
      </c>
      <c r="G105" s="232"/>
      <c r="H105" s="233"/>
      <c r="I105" s="233"/>
      <c r="J105" s="233"/>
    </row>
    <row r="106" spans="1:10" ht="31.5">
      <c r="A106" s="57" t="s">
        <v>294</v>
      </c>
      <c r="B106" s="84" t="s">
        <v>295</v>
      </c>
      <c r="C106" s="143"/>
      <c r="D106" s="143"/>
      <c r="E106" s="143"/>
      <c r="G106" s="231"/>
      <c r="H106" s="166"/>
      <c r="I106" s="166"/>
      <c r="J106" s="166"/>
    </row>
    <row r="107" spans="1:10" ht="31.5">
      <c r="A107" s="86" t="s">
        <v>463</v>
      </c>
      <c r="B107" s="84" t="s">
        <v>296</v>
      </c>
      <c r="C107" s="143"/>
      <c r="D107" s="143"/>
      <c r="E107" s="143"/>
      <c r="G107" s="231"/>
      <c r="H107" s="166"/>
      <c r="I107" s="166"/>
      <c r="J107" s="166"/>
    </row>
    <row r="108" spans="1:10" ht="15.75">
      <c r="A108" s="57" t="s">
        <v>464</v>
      </c>
      <c r="B108" s="84" t="s">
        <v>297</v>
      </c>
      <c r="C108" s="143"/>
      <c r="D108" s="143"/>
      <c r="E108" s="143"/>
      <c r="G108" s="231"/>
      <c r="H108" s="166"/>
      <c r="I108" s="166"/>
      <c r="J108" s="166"/>
    </row>
    <row r="109" spans="1:10" ht="15.75">
      <c r="A109" s="87" t="s">
        <v>483</v>
      </c>
      <c r="B109" s="88" t="s">
        <v>298</v>
      </c>
      <c r="C109" s="143"/>
      <c r="D109" s="143"/>
      <c r="E109" s="143"/>
      <c r="G109" s="232"/>
      <c r="H109" s="166"/>
      <c r="I109" s="166"/>
      <c r="J109" s="166"/>
    </row>
    <row r="110" spans="1:10" ht="15.75">
      <c r="A110" s="104" t="s">
        <v>549</v>
      </c>
      <c r="B110" s="111"/>
      <c r="C110" s="143"/>
      <c r="D110" s="143"/>
      <c r="E110" s="143"/>
      <c r="G110" s="234"/>
      <c r="H110" s="166"/>
      <c r="I110" s="166"/>
      <c r="J110" s="166"/>
    </row>
    <row r="111" spans="1:10" ht="15.75">
      <c r="A111" s="86" t="s">
        <v>240</v>
      </c>
      <c r="B111" s="84" t="s">
        <v>241</v>
      </c>
      <c r="C111" s="143"/>
      <c r="D111" s="143"/>
      <c r="E111" s="143"/>
      <c r="G111" s="231"/>
      <c r="H111" s="166"/>
      <c r="I111" s="166"/>
      <c r="J111" s="166"/>
    </row>
    <row r="112" spans="1:10" ht="31.5">
      <c r="A112" s="86" t="s">
        <v>242</v>
      </c>
      <c r="B112" s="84" t="s">
        <v>243</v>
      </c>
      <c r="C112" s="143"/>
      <c r="D112" s="143"/>
      <c r="E112" s="143"/>
      <c r="G112" s="231"/>
      <c r="H112" s="166"/>
      <c r="I112" s="166"/>
      <c r="J112" s="166"/>
    </row>
    <row r="113" spans="1:10" ht="31.5">
      <c r="A113" s="86" t="s">
        <v>441</v>
      </c>
      <c r="B113" s="84" t="s">
        <v>244</v>
      </c>
      <c r="C113" s="143"/>
      <c r="D113" s="143"/>
      <c r="E113" s="143"/>
      <c r="G113" s="231"/>
      <c r="H113" s="166"/>
      <c r="I113" s="166"/>
      <c r="J113" s="166"/>
    </row>
    <row r="114" spans="1:10" ht="31.5">
      <c r="A114" s="86" t="s">
        <v>442</v>
      </c>
      <c r="B114" s="84" t="s">
        <v>245</v>
      </c>
      <c r="C114" s="143"/>
      <c r="D114" s="143"/>
      <c r="E114" s="143"/>
      <c r="G114" s="231"/>
      <c r="H114" s="166"/>
      <c r="I114" s="166"/>
      <c r="J114" s="166"/>
    </row>
    <row r="115" spans="1:10" ht="15.75">
      <c r="A115" s="86" t="s">
        <v>443</v>
      </c>
      <c r="B115" s="84" t="s">
        <v>246</v>
      </c>
      <c r="C115" s="143"/>
      <c r="D115" s="143"/>
      <c r="E115" s="143"/>
      <c r="G115" s="231"/>
      <c r="H115" s="166"/>
      <c r="I115" s="166"/>
      <c r="J115" s="166"/>
    </row>
    <row r="116" spans="1:10" ht="15.75">
      <c r="A116" s="87" t="s">
        <v>477</v>
      </c>
      <c r="B116" s="88" t="s">
        <v>247</v>
      </c>
      <c r="C116" s="143"/>
      <c r="D116" s="143"/>
      <c r="E116" s="143"/>
      <c r="G116" s="232"/>
      <c r="H116" s="166"/>
      <c r="I116" s="166"/>
      <c r="J116" s="166"/>
    </row>
    <row r="117" spans="1:10" ht="15.75">
      <c r="A117" s="57" t="s">
        <v>460</v>
      </c>
      <c r="B117" s="84" t="s">
        <v>286</v>
      </c>
      <c r="C117" s="143"/>
      <c r="D117" s="143"/>
      <c r="E117" s="143"/>
      <c r="G117" s="231"/>
      <c r="H117" s="166"/>
      <c r="I117" s="166"/>
      <c r="J117" s="166"/>
    </row>
    <row r="118" spans="1:10" ht="15.75">
      <c r="A118" s="57" t="s">
        <v>461</v>
      </c>
      <c r="B118" s="84" t="s">
        <v>287</v>
      </c>
      <c r="C118" s="143"/>
      <c r="D118" s="143"/>
      <c r="E118" s="143"/>
      <c r="G118" s="231"/>
      <c r="H118" s="166"/>
      <c r="I118" s="166"/>
      <c r="J118" s="166"/>
    </row>
    <row r="119" spans="1:10" ht="15.75">
      <c r="A119" s="57" t="s">
        <v>288</v>
      </c>
      <c r="B119" s="84" t="s">
        <v>289</v>
      </c>
      <c r="C119" s="143"/>
      <c r="D119" s="143"/>
      <c r="E119" s="143"/>
      <c r="G119" s="231"/>
      <c r="H119" s="166"/>
      <c r="I119" s="166"/>
      <c r="J119" s="166"/>
    </row>
    <row r="120" spans="1:10" ht="15.75">
      <c r="A120" s="57" t="s">
        <v>462</v>
      </c>
      <c r="B120" s="84" t="s">
        <v>290</v>
      </c>
      <c r="C120" s="143"/>
      <c r="D120" s="143"/>
      <c r="E120" s="143"/>
      <c r="G120" s="231"/>
      <c r="H120" s="166"/>
      <c r="I120" s="166"/>
      <c r="J120" s="166"/>
    </row>
    <row r="121" spans="1:10" ht="15.75">
      <c r="A121" s="57" t="s">
        <v>291</v>
      </c>
      <c r="B121" s="84" t="s">
        <v>292</v>
      </c>
      <c r="C121" s="143"/>
      <c r="D121" s="143"/>
      <c r="E121" s="143"/>
      <c r="G121" s="231"/>
      <c r="H121" s="166"/>
      <c r="I121" s="166"/>
      <c r="J121" s="166"/>
    </row>
    <row r="122" spans="1:10" ht="15.75">
      <c r="A122" s="87" t="s">
        <v>482</v>
      </c>
      <c r="B122" s="88" t="s">
        <v>293</v>
      </c>
      <c r="C122" s="143"/>
      <c r="D122" s="143"/>
      <c r="E122" s="143"/>
      <c r="G122" s="232"/>
      <c r="H122" s="166"/>
      <c r="I122" s="166"/>
      <c r="J122" s="166"/>
    </row>
    <row r="123" spans="1:10" ht="31.5">
      <c r="A123" s="57" t="s">
        <v>299</v>
      </c>
      <c r="B123" s="84" t="s">
        <v>300</v>
      </c>
      <c r="C123" s="143"/>
      <c r="D123" s="143"/>
      <c r="E123" s="143"/>
      <c r="G123" s="231"/>
      <c r="H123" s="166"/>
      <c r="I123" s="166"/>
      <c r="J123" s="166"/>
    </row>
    <row r="124" spans="1:10" ht="31.5">
      <c r="A124" s="86" t="s">
        <v>465</v>
      </c>
      <c r="B124" s="84" t="s">
        <v>301</v>
      </c>
      <c r="C124" s="143"/>
      <c r="D124" s="143"/>
      <c r="E124" s="143"/>
      <c r="G124" s="231"/>
      <c r="H124" s="166"/>
      <c r="I124" s="166"/>
      <c r="J124" s="166"/>
    </row>
    <row r="125" spans="1:10" ht="15.75">
      <c r="A125" s="57" t="s">
        <v>466</v>
      </c>
      <c r="B125" s="84" t="s">
        <v>302</v>
      </c>
      <c r="C125" s="143"/>
      <c r="D125" s="143"/>
      <c r="E125" s="143"/>
      <c r="G125" s="231"/>
      <c r="H125" s="166"/>
      <c r="I125" s="166"/>
      <c r="J125" s="166"/>
    </row>
    <row r="126" spans="1:10" ht="15.75">
      <c r="A126" s="87" t="s">
        <v>485</v>
      </c>
      <c r="B126" s="88" t="s">
        <v>303</v>
      </c>
      <c r="C126" s="143"/>
      <c r="D126" s="143"/>
      <c r="E126" s="143"/>
      <c r="G126" s="232"/>
      <c r="H126" s="166"/>
      <c r="I126" s="166"/>
      <c r="J126" s="166"/>
    </row>
    <row r="127" spans="1:10" ht="15.75">
      <c r="A127" s="104" t="s">
        <v>548</v>
      </c>
      <c r="B127" s="111"/>
      <c r="C127" s="143"/>
      <c r="D127" s="143"/>
      <c r="E127" s="143"/>
      <c r="G127" s="232"/>
      <c r="H127" s="166"/>
      <c r="I127" s="166"/>
      <c r="J127" s="166"/>
    </row>
    <row r="128" spans="1:10" ht="15.75">
      <c r="A128" s="112" t="s">
        <v>484</v>
      </c>
      <c r="B128" s="106" t="s">
        <v>304</v>
      </c>
      <c r="C128" s="144">
        <f>C87+C94+C105+C109+C116+C122+C126</f>
        <v>0</v>
      </c>
      <c r="D128" s="144">
        <f>SUM(D104:D127)</f>
        <v>137</v>
      </c>
      <c r="E128" s="144">
        <f>E87+E94+E105+E109+E116+E122+E126</f>
        <v>0</v>
      </c>
      <c r="G128" s="232"/>
      <c r="H128" s="233"/>
      <c r="I128" s="233"/>
      <c r="J128" s="233"/>
    </row>
    <row r="129" spans="1:10" ht="15.75">
      <c r="A129" s="113" t="s">
        <v>600</v>
      </c>
      <c r="B129" s="114"/>
      <c r="C129" s="143"/>
      <c r="D129" s="143"/>
      <c r="E129" s="143"/>
      <c r="G129" s="232"/>
      <c r="H129" s="166"/>
      <c r="I129" s="166"/>
      <c r="J129" s="166"/>
    </row>
    <row r="130" spans="1:10" ht="15.75">
      <c r="A130" s="113" t="s">
        <v>601</v>
      </c>
      <c r="B130" s="114"/>
      <c r="C130" s="143"/>
      <c r="D130" s="143"/>
      <c r="E130" s="143"/>
      <c r="G130" s="232"/>
      <c r="H130" s="166"/>
      <c r="I130" s="166"/>
      <c r="J130" s="166"/>
    </row>
    <row r="131" spans="1:10" ht="15.75">
      <c r="A131" s="61" t="s">
        <v>486</v>
      </c>
      <c r="B131" s="87" t="s">
        <v>309</v>
      </c>
      <c r="C131" s="143"/>
      <c r="D131" s="143"/>
      <c r="E131" s="143"/>
      <c r="G131" s="226"/>
      <c r="H131" s="166"/>
      <c r="I131" s="166"/>
      <c r="J131" s="166"/>
    </row>
    <row r="132" spans="1:10" ht="15.75">
      <c r="A132" s="75" t="s">
        <v>487</v>
      </c>
      <c r="B132" s="87" t="s">
        <v>316</v>
      </c>
      <c r="C132" s="143"/>
      <c r="D132" s="143"/>
      <c r="E132" s="143"/>
      <c r="G132" s="226"/>
      <c r="H132" s="166"/>
      <c r="I132" s="166"/>
      <c r="J132" s="166"/>
    </row>
    <row r="133" spans="1:10" ht="15.75">
      <c r="A133" s="86" t="s">
        <v>598</v>
      </c>
      <c r="B133" s="86" t="s">
        <v>317</v>
      </c>
      <c r="C133" s="143">
        <v>70</v>
      </c>
      <c r="D133" s="143">
        <v>639654</v>
      </c>
      <c r="E133" s="143">
        <v>410737</v>
      </c>
      <c r="G133" s="227"/>
      <c r="H133" s="166"/>
      <c r="I133" s="166"/>
      <c r="J133" s="166"/>
    </row>
    <row r="134" spans="1:10" ht="15.75">
      <c r="A134" s="86" t="s">
        <v>599</v>
      </c>
      <c r="B134" s="86" t="s">
        <v>317</v>
      </c>
      <c r="C134" s="143"/>
      <c r="D134" s="143"/>
      <c r="E134" s="143"/>
      <c r="G134" s="227"/>
      <c r="H134" s="166"/>
      <c r="I134" s="166"/>
      <c r="J134" s="166"/>
    </row>
    <row r="135" spans="1:10" ht="15.75">
      <c r="A135" s="86" t="s">
        <v>596</v>
      </c>
      <c r="B135" s="86" t="s">
        <v>318</v>
      </c>
      <c r="C135" s="143"/>
      <c r="D135" s="143"/>
      <c r="E135" s="143"/>
      <c r="G135" s="227"/>
      <c r="H135" s="166"/>
      <c r="I135" s="166"/>
      <c r="J135" s="166"/>
    </row>
    <row r="136" spans="1:10" ht="15.75">
      <c r="A136" s="86" t="s">
        <v>597</v>
      </c>
      <c r="B136" s="86" t="s">
        <v>318</v>
      </c>
      <c r="C136" s="143"/>
      <c r="D136" s="143"/>
      <c r="E136" s="143"/>
      <c r="G136" s="227"/>
      <c r="H136" s="166"/>
      <c r="I136" s="166"/>
      <c r="J136" s="166"/>
    </row>
    <row r="137" spans="1:10" ht="15.75">
      <c r="A137" s="87" t="s">
        <v>488</v>
      </c>
      <c r="B137" s="87" t="s">
        <v>319</v>
      </c>
      <c r="C137" s="144"/>
      <c r="D137" s="144">
        <f>SUM(D133:D136)</f>
        <v>639654</v>
      </c>
      <c r="E137" s="144">
        <v>410737</v>
      </c>
      <c r="G137" s="226"/>
      <c r="H137" s="233"/>
      <c r="I137" s="233"/>
      <c r="J137" s="233"/>
    </row>
    <row r="138" spans="1:10" ht="15.75">
      <c r="A138" s="73" t="s">
        <v>320</v>
      </c>
      <c r="B138" s="86" t="s">
        <v>321</v>
      </c>
      <c r="C138" s="143"/>
      <c r="D138" s="143"/>
      <c r="E138" s="143"/>
      <c r="G138" s="227"/>
      <c r="H138" s="166"/>
      <c r="I138" s="166"/>
      <c r="J138" s="166"/>
    </row>
    <row r="139" spans="1:10" ht="15.75">
      <c r="A139" s="73" t="s">
        <v>322</v>
      </c>
      <c r="B139" s="86" t="s">
        <v>323</v>
      </c>
      <c r="C139" s="143"/>
      <c r="D139" s="143"/>
      <c r="E139" s="143"/>
      <c r="G139" s="227"/>
      <c r="H139" s="166"/>
      <c r="I139" s="166"/>
      <c r="J139" s="166"/>
    </row>
    <row r="140" spans="1:10" ht="15.75">
      <c r="A140" s="73" t="s">
        <v>324</v>
      </c>
      <c r="B140" s="86" t="s">
        <v>325</v>
      </c>
      <c r="C140" s="143">
        <v>108309</v>
      </c>
      <c r="D140" s="143">
        <v>111946446</v>
      </c>
      <c r="E140" s="143">
        <v>172865463</v>
      </c>
      <c r="G140" s="227"/>
      <c r="H140" s="166"/>
      <c r="I140" s="166"/>
      <c r="J140" s="166"/>
    </row>
    <row r="141" spans="1:10" ht="15.75">
      <c r="A141" s="73" t="s">
        <v>326</v>
      </c>
      <c r="B141" s="86" t="s">
        <v>327</v>
      </c>
      <c r="C141" s="143"/>
      <c r="D141" s="143"/>
      <c r="E141" s="143"/>
      <c r="G141" s="227"/>
      <c r="H141" s="166"/>
      <c r="I141" s="166"/>
      <c r="J141" s="166"/>
    </row>
    <row r="142" spans="1:10" ht="15.75">
      <c r="A142" s="57" t="s">
        <v>471</v>
      </c>
      <c r="B142" s="86" t="s">
        <v>328</v>
      </c>
      <c r="C142" s="143"/>
      <c r="D142" s="143"/>
      <c r="E142" s="143"/>
      <c r="G142" s="227"/>
      <c r="H142" s="166"/>
      <c r="I142" s="166"/>
      <c r="J142" s="166"/>
    </row>
    <row r="143" spans="1:10" ht="15.75">
      <c r="A143" s="61" t="s">
        <v>489</v>
      </c>
      <c r="B143" s="87" t="s">
        <v>330</v>
      </c>
      <c r="C143" s="144">
        <f>SUM(C133:C141)</f>
        <v>108379</v>
      </c>
      <c r="D143" s="144">
        <f>SUM(D137+D140)</f>
        <v>112586100</v>
      </c>
      <c r="E143" s="144">
        <v>172865463</v>
      </c>
      <c r="G143" s="226"/>
      <c r="H143" s="233"/>
      <c r="I143" s="233"/>
      <c r="J143" s="233"/>
    </row>
    <row r="144" spans="1:10" ht="15.75">
      <c r="A144" s="57" t="s">
        <v>331</v>
      </c>
      <c r="B144" s="86" t="s">
        <v>332</v>
      </c>
      <c r="C144" s="143"/>
      <c r="D144" s="143"/>
      <c r="E144" s="143"/>
      <c r="G144" s="227"/>
      <c r="H144" s="166"/>
      <c r="I144" s="166"/>
      <c r="J144" s="166"/>
    </row>
    <row r="145" spans="1:10" ht="15.75">
      <c r="A145" s="57" t="s">
        <v>333</v>
      </c>
      <c r="B145" s="86" t="s">
        <v>334</v>
      </c>
      <c r="C145" s="143"/>
      <c r="D145" s="143"/>
      <c r="E145" s="143"/>
      <c r="G145" s="227"/>
      <c r="H145" s="166"/>
      <c r="I145" s="166"/>
      <c r="J145" s="166"/>
    </row>
    <row r="146" spans="1:10" ht="15.75">
      <c r="A146" s="73" t="s">
        <v>335</v>
      </c>
      <c r="B146" s="86" t="s">
        <v>336</v>
      </c>
      <c r="C146" s="143"/>
      <c r="D146" s="143"/>
      <c r="E146" s="143"/>
      <c r="G146" s="227"/>
      <c r="H146" s="166"/>
      <c r="I146" s="166"/>
      <c r="J146" s="166"/>
    </row>
    <row r="147" spans="1:10" ht="15.75">
      <c r="A147" s="73" t="s">
        <v>472</v>
      </c>
      <c r="B147" s="86" t="s">
        <v>337</v>
      </c>
      <c r="C147" s="143"/>
      <c r="D147" s="143"/>
      <c r="E147" s="143"/>
      <c r="G147" s="227"/>
      <c r="H147" s="166"/>
      <c r="I147" s="166"/>
      <c r="J147" s="166"/>
    </row>
    <row r="148" spans="1:10" ht="15.75">
      <c r="A148" s="75" t="s">
        <v>490</v>
      </c>
      <c r="B148" s="87" t="s">
        <v>338</v>
      </c>
      <c r="C148" s="143"/>
      <c r="D148" s="143"/>
      <c r="E148" s="143"/>
      <c r="G148" s="226"/>
      <c r="H148" s="166"/>
      <c r="I148" s="166"/>
      <c r="J148" s="166"/>
    </row>
    <row r="149" spans="1:10" ht="15.75">
      <c r="A149" s="61" t="s">
        <v>339</v>
      </c>
      <c r="B149" s="87" t="s">
        <v>340</v>
      </c>
      <c r="C149" s="143"/>
      <c r="D149" s="143"/>
      <c r="E149" s="143"/>
      <c r="G149" s="226"/>
      <c r="H149" s="166"/>
      <c r="I149" s="166"/>
      <c r="J149" s="166"/>
    </row>
    <row r="150" spans="1:10" ht="15.75">
      <c r="A150" s="108" t="s">
        <v>491</v>
      </c>
      <c r="B150" s="109" t="s">
        <v>341</v>
      </c>
      <c r="C150" s="144">
        <f>SUM(C143)</f>
        <v>108379</v>
      </c>
      <c r="D150" s="144">
        <f>SUM(D143)</f>
        <v>112586100</v>
      </c>
      <c r="E150" s="144">
        <f>E131+E132+E137+E143+E148+E149</f>
        <v>173276200</v>
      </c>
      <c r="G150" s="226"/>
      <c r="H150" s="233"/>
      <c r="I150" s="233"/>
      <c r="J150" s="233"/>
    </row>
    <row r="151" spans="1:10" ht="15.75">
      <c r="A151" s="110" t="s">
        <v>474</v>
      </c>
      <c r="B151" s="34"/>
      <c r="C151" s="144">
        <f>SUM(C150)</f>
        <v>108379</v>
      </c>
      <c r="D151" s="144">
        <f>SUM(D128+D150)</f>
        <v>112586237</v>
      </c>
      <c r="E151" s="144">
        <f>E128+E150</f>
        <v>173276200</v>
      </c>
      <c r="G151" s="235"/>
      <c r="H151" s="233"/>
      <c r="I151" s="233"/>
      <c r="J151" s="233"/>
    </row>
    <row r="152" spans="3:7" ht="15.75">
      <c r="C152" s="91"/>
      <c r="D152" s="91"/>
      <c r="E152" s="91"/>
      <c r="G152" s="91"/>
    </row>
    <row r="153" spans="3:5" ht="15.75">
      <c r="C153" s="91"/>
      <c r="D153" s="91"/>
      <c r="E153" s="91"/>
    </row>
    <row r="154" spans="3:5" ht="15.75">
      <c r="C154" s="91"/>
      <c r="D154" s="91"/>
      <c r="E154" s="91"/>
    </row>
    <row r="155" spans="3:5" ht="15.75">
      <c r="C155" s="91"/>
      <c r="D155" s="91"/>
      <c r="E155" s="91"/>
    </row>
    <row r="156" spans="3:5" ht="15.75">
      <c r="C156" s="91"/>
      <c r="D156" s="91"/>
      <c r="E156" s="91"/>
    </row>
    <row r="157" spans="3:5" ht="15.75">
      <c r="C157" s="91"/>
      <c r="D157" s="91"/>
      <c r="E157" s="91"/>
    </row>
    <row r="158" spans="3:5" ht="15.75">
      <c r="C158" s="91"/>
      <c r="D158" s="91"/>
      <c r="E158" s="91"/>
    </row>
    <row r="159" spans="3:5" ht="15.75">
      <c r="C159" s="91"/>
      <c r="D159" s="91"/>
      <c r="E159" s="91"/>
    </row>
    <row r="160" spans="3:5" ht="15.75">
      <c r="C160" s="91"/>
      <c r="D160" s="91"/>
      <c r="E160" s="91"/>
    </row>
    <row r="161" spans="3:5" ht="15.75">
      <c r="C161" s="91"/>
      <c r="D161" s="91"/>
      <c r="E161" s="91"/>
    </row>
    <row r="162" spans="3:5" ht="15.75">
      <c r="C162" s="91"/>
      <c r="D162" s="91"/>
      <c r="E162" s="91"/>
    </row>
    <row r="163" spans="3:5" ht="15.75">
      <c r="C163" s="91"/>
      <c r="D163" s="91"/>
      <c r="E163" s="91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scale="50" r:id="rId1"/>
  <headerFooter>
    <oddHeader>&amp;R&amp;"-,Félkövér"17. számú melléklet&amp;"-,Normál"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X146"/>
  <sheetViews>
    <sheetView view="pageBreakPreview" zoomScaleSheetLayoutView="100" zoomScalePageLayoutView="0" workbookViewId="0" topLeftCell="A49">
      <selection activeCell="E58" sqref="E58"/>
    </sheetView>
  </sheetViews>
  <sheetFormatPr defaultColWidth="9.140625" defaultRowHeight="15"/>
  <cols>
    <col min="1" max="1" width="72.421875" style="116" customWidth="1"/>
    <col min="2" max="2" width="9.140625" style="116" customWidth="1"/>
    <col min="3" max="3" width="17.140625" style="116" customWidth="1"/>
    <col min="4" max="4" width="20.140625" style="116" customWidth="1"/>
    <col min="5" max="5" width="15.57421875" style="116" customWidth="1"/>
    <col min="6" max="6" width="11.28125" style="115" bestFit="1" customWidth="1"/>
    <col min="7" max="16384" width="9.140625" style="116" customWidth="1"/>
  </cols>
  <sheetData>
    <row r="1" spans="1:5" ht="21" customHeight="1">
      <c r="A1" s="332" t="s">
        <v>686</v>
      </c>
      <c r="B1" s="346"/>
      <c r="C1" s="346"/>
      <c r="D1" s="346"/>
      <c r="E1" s="347"/>
    </row>
    <row r="2" spans="1:5" ht="18.75" customHeight="1">
      <c r="A2" s="333" t="s">
        <v>716</v>
      </c>
      <c r="B2" s="346"/>
      <c r="C2" s="346"/>
      <c r="D2" s="346"/>
      <c r="E2" s="347"/>
    </row>
    <row r="3" ht="15.75">
      <c r="A3" s="138" t="s">
        <v>616</v>
      </c>
    </row>
    <row r="4" spans="1:5" ht="31.5">
      <c r="A4" s="236" t="s">
        <v>39</v>
      </c>
      <c r="B4" s="118" t="s">
        <v>40</v>
      </c>
      <c r="C4" s="237" t="s">
        <v>550</v>
      </c>
      <c r="D4" s="237" t="s">
        <v>551</v>
      </c>
      <c r="E4" s="237" t="s">
        <v>2</v>
      </c>
    </row>
    <row r="5" spans="1:5" ht="15.75">
      <c r="A5" s="238" t="s">
        <v>41</v>
      </c>
      <c r="B5" s="238" t="s">
        <v>42</v>
      </c>
      <c r="C5" s="239">
        <v>62515648</v>
      </c>
      <c r="D5" s="239">
        <v>4171800</v>
      </c>
      <c r="E5" s="122">
        <f aca="true" t="shared" si="0" ref="E5:E18">SUM(C5:D5)</f>
        <v>66687448</v>
      </c>
    </row>
    <row r="6" spans="1:5" ht="15.75">
      <c r="A6" s="238" t="s">
        <v>43</v>
      </c>
      <c r="B6" s="238" t="s">
        <v>44</v>
      </c>
      <c r="C6" s="239"/>
      <c r="D6" s="239"/>
      <c r="E6" s="122">
        <f t="shared" si="0"/>
        <v>0</v>
      </c>
    </row>
    <row r="7" spans="1:5" ht="15.75">
      <c r="A7" s="238" t="s">
        <v>45</v>
      </c>
      <c r="B7" s="238" t="s">
        <v>46</v>
      </c>
      <c r="C7" s="239"/>
      <c r="D7" s="239"/>
      <c r="E7" s="122">
        <f t="shared" si="0"/>
        <v>0</v>
      </c>
    </row>
    <row r="8" spans="1:5" ht="15.75">
      <c r="A8" s="240" t="s">
        <v>47</v>
      </c>
      <c r="B8" s="238" t="s">
        <v>48</v>
      </c>
      <c r="C8" s="239">
        <v>1570000</v>
      </c>
      <c r="D8" s="239">
        <v>0</v>
      </c>
      <c r="E8" s="122">
        <f t="shared" si="0"/>
        <v>1570000</v>
      </c>
    </row>
    <row r="9" spans="1:5" ht="15.75">
      <c r="A9" s="240" t="s">
        <v>49</v>
      </c>
      <c r="B9" s="238" t="s">
        <v>50</v>
      </c>
      <c r="C9" s="239"/>
      <c r="D9" s="239"/>
      <c r="E9" s="122">
        <f t="shared" si="0"/>
        <v>0</v>
      </c>
    </row>
    <row r="10" spans="1:5" ht="15.75">
      <c r="A10" s="240" t="s">
        <v>51</v>
      </c>
      <c r="B10" s="238" t="s">
        <v>52</v>
      </c>
      <c r="C10" s="239"/>
      <c r="D10" s="239"/>
      <c r="E10" s="122">
        <f t="shared" si="0"/>
        <v>0</v>
      </c>
    </row>
    <row r="11" spans="1:5" ht="15.75">
      <c r="A11" s="240" t="s">
        <v>53</v>
      </c>
      <c r="B11" s="238" t="s">
        <v>54</v>
      </c>
      <c r="C11" s="239">
        <v>3867760</v>
      </c>
      <c r="D11" s="239">
        <v>148688</v>
      </c>
      <c r="E11" s="122">
        <f t="shared" si="0"/>
        <v>4016448</v>
      </c>
    </row>
    <row r="12" spans="1:5" ht="15.75">
      <c r="A12" s="240" t="s">
        <v>55</v>
      </c>
      <c r="B12" s="238" t="s">
        <v>56</v>
      </c>
      <c r="C12" s="239"/>
      <c r="D12" s="239"/>
      <c r="E12" s="122">
        <f t="shared" si="0"/>
        <v>0</v>
      </c>
    </row>
    <row r="13" spans="1:5" ht="15.75">
      <c r="A13" s="126" t="s">
        <v>57</v>
      </c>
      <c r="B13" s="238" t="s">
        <v>58</v>
      </c>
      <c r="C13" s="239">
        <v>400000</v>
      </c>
      <c r="D13" s="239"/>
      <c r="E13" s="122">
        <f t="shared" si="0"/>
        <v>400000</v>
      </c>
    </row>
    <row r="14" spans="1:5" ht="15.75">
      <c r="A14" s="126" t="s">
        <v>59</v>
      </c>
      <c r="B14" s="238" t="s">
        <v>60</v>
      </c>
      <c r="C14" s="239">
        <v>2160000</v>
      </c>
      <c r="D14" s="239">
        <v>0</v>
      </c>
      <c r="E14" s="122">
        <f t="shared" si="0"/>
        <v>2160000</v>
      </c>
    </row>
    <row r="15" spans="1:5" ht="15.75">
      <c r="A15" s="126" t="s">
        <v>61</v>
      </c>
      <c r="B15" s="238" t="s">
        <v>62</v>
      </c>
      <c r="C15" s="239"/>
      <c r="D15" s="239"/>
      <c r="E15" s="122">
        <f t="shared" si="0"/>
        <v>0</v>
      </c>
    </row>
    <row r="16" spans="1:5" ht="15.75">
      <c r="A16" s="126" t="s">
        <v>63</v>
      </c>
      <c r="B16" s="238" t="s">
        <v>64</v>
      </c>
      <c r="C16" s="239"/>
      <c r="D16" s="239"/>
      <c r="E16" s="122">
        <f t="shared" si="0"/>
        <v>0</v>
      </c>
    </row>
    <row r="17" spans="1:5" ht="15.75">
      <c r="A17" s="126" t="s">
        <v>404</v>
      </c>
      <c r="B17" s="238" t="s">
        <v>65</v>
      </c>
      <c r="C17" s="239"/>
      <c r="D17" s="239"/>
      <c r="E17" s="122">
        <f t="shared" si="0"/>
        <v>0</v>
      </c>
    </row>
    <row r="18" spans="1:5" ht="15.75">
      <c r="A18" s="241" t="s">
        <v>342</v>
      </c>
      <c r="B18" s="242" t="s">
        <v>66</v>
      </c>
      <c r="C18" s="243">
        <f>SUM(C5:C17)</f>
        <v>70513408</v>
      </c>
      <c r="D18" s="243">
        <f>SUM(D5:D17)</f>
        <v>4320488</v>
      </c>
      <c r="E18" s="125">
        <f t="shared" si="0"/>
        <v>74833896</v>
      </c>
    </row>
    <row r="19" spans="1:5" ht="15.75">
      <c r="A19" s="126" t="s">
        <v>67</v>
      </c>
      <c r="B19" s="238" t="s">
        <v>68</v>
      </c>
      <c r="C19" s="239">
        <v>6420000</v>
      </c>
      <c r="D19" s="239"/>
      <c r="E19" s="122">
        <f>SUM(C19:D19)</f>
        <v>6420000</v>
      </c>
    </row>
    <row r="20" spans="1:5" ht="15.75">
      <c r="A20" s="126" t="s">
        <v>669</v>
      </c>
      <c r="B20" s="238" t="s">
        <v>70</v>
      </c>
      <c r="C20" s="239">
        <v>3840000</v>
      </c>
      <c r="D20" s="239"/>
      <c r="E20" s="122">
        <f>SUM(C20:D20)</f>
        <v>3840000</v>
      </c>
    </row>
    <row r="21" spans="1:5" ht="15.75">
      <c r="A21" s="124" t="s">
        <v>71</v>
      </c>
      <c r="B21" s="238" t="s">
        <v>72</v>
      </c>
      <c r="C21" s="239">
        <v>300000</v>
      </c>
      <c r="D21" s="239"/>
      <c r="E21" s="122">
        <f>SUM(C21:D21)</f>
        <v>300000</v>
      </c>
    </row>
    <row r="22" spans="1:5" ht="15.75">
      <c r="A22" s="244" t="s">
        <v>343</v>
      </c>
      <c r="B22" s="242" t="s">
        <v>73</v>
      </c>
      <c r="C22" s="243">
        <f>SUM(C19:C21)</f>
        <v>10560000</v>
      </c>
      <c r="D22" s="243"/>
      <c r="E22" s="125">
        <f aca="true" t="shared" si="1" ref="E22:E47">SUM(C22:D22)</f>
        <v>10560000</v>
      </c>
    </row>
    <row r="23" spans="1:5" ht="15.75">
      <c r="A23" s="241" t="s">
        <v>434</v>
      </c>
      <c r="B23" s="242" t="s">
        <v>74</v>
      </c>
      <c r="C23" s="243">
        <f>SUM(C22,C18)</f>
        <v>81073408</v>
      </c>
      <c r="D23" s="243">
        <f>SUM(D18:D22)</f>
        <v>4320488</v>
      </c>
      <c r="E23" s="125">
        <f t="shared" si="1"/>
        <v>85393896</v>
      </c>
    </row>
    <row r="24" spans="1:5" ht="15.75">
      <c r="A24" s="244" t="s">
        <v>405</v>
      </c>
      <c r="B24" s="242" t="s">
        <v>75</v>
      </c>
      <c r="C24" s="243">
        <v>17298731</v>
      </c>
      <c r="D24" s="243">
        <v>969108</v>
      </c>
      <c r="E24" s="125">
        <f t="shared" si="1"/>
        <v>18267839</v>
      </c>
    </row>
    <row r="25" spans="1:5" ht="15.75">
      <c r="A25" s="126" t="s">
        <v>76</v>
      </c>
      <c r="B25" s="238" t="s">
        <v>77</v>
      </c>
      <c r="C25" s="239">
        <v>2430000</v>
      </c>
      <c r="D25" s="239"/>
      <c r="E25" s="122">
        <f t="shared" si="1"/>
        <v>2430000</v>
      </c>
    </row>
    <row r="26" spans="1:5" ht="15.75">
      <c r="A26" s="126" t="s">
        <v>78</v>
      </c>
      <c r="B26" s="238" t="s">
        <v>79</v>
      </c>
      <c r="C26" s="239">
        <v>34545193</v>
      </c>
      <c r="D26" s="239">
        <v>300000</v>
      </c>
      <c r="E26" s="122">
        <f t="shared" si="1"/>
        <v>34845193</v>
      </c>
    </row>
    <row r="27" spans="1:5" ht="15.75">
      <c r="A27" s="126" t="s">
        <v>80</v>
      </c>
      <c r="B27" s="238" t="s">
        <v>81</v>
      </c>
      <c r="C27" s="239"/>
      <c r="D27" s="239"/>
      <c r="E27" s="122">
        <f t="shared" si="1"/>
        <v>0</v>
      </c>
    </row>
    <row r="28" spans="1:5" ht="15.75">
      <c r="A28" s="244" t="s">
        <v>344</v>
      </c>
      <c r="B28" s="242" t="s">
        <v>82</v>
      </c>
      <c r="C28" s="243">
        <f>SUM(C25:C27)</f>
        <v>36975193</v>
      </c>
      <c r="D28" s="243">
        <f>SUM(D25:D27)</f>
        <v>300000</v>
      </c>
      <c r="E28" s="125">
        <f>SUM(C28:D28)</f>
        <v>37275193</v>
      </c>
    </row>
    <row r="29" spans="1:5" ht="15.75">
      <c r="A29" s="126" t="s">
        <v>83</v>
      </c>
      <c r="B29" s="238" t="s">
        <v>84</v>
      </c>
      <c r="C29" s="239">
        <v>2060000</v>
      </c>
      <c r="D29" s="239">
        <v>100000</v>
      </c>
      <c r="E29" s="122">
        <f t="shared" si="1"/>
        <v>2160000</v>
      </c>
    </row>
    <row r="30" spans="1:5" ht="15.75">
      <c r="A30" s="126" t="s">
        <v>85</v>
      </c>
      <c r="B30" s="238" t="s">
        <v>86</v>
      </c>
      <c r="C30" s="239">
        <v>3370000</v>
      </c>
      <c r="D30" s="239">
        <v>200000</v>
      </c>
      <c r="E30" s="122">
        <f t="shared" si="1"/>
        <v>3570000</v>
      </c>
    </row>
    <row r="31" spans="1:5" ht="15" customHeight="1">
      <c r="A31" s="244" t="s">
        <v>435</v>
      </c>
      <c r="B31" s="242" t="s">
        <v>87</v>
      </c>
      <c r="C31" s="243">
        <f>SUM(C29:C30)</f>
        <v>5430000</v>
      </c>
      <c r="D31" s="243">
        <f>SUM(D29:D30)</f>
        <v>300000</v>
      </c>
      <c r="E31" s="125">
        <f>SUM(C31:D31)</f>
        <v>5730000</v>
      </c>
    </row>
    <row r="32" spans="1:5" ht="15.75">
      <c r="A32" s="126" t="s">
        <v>88</v>
      </c>
      <c r="B32" s="238" t="s">
        <v>89</v>
      </c>
      <c r="C32" s="239">
        <v>20000000</v>
      </c>
      <c r="D32" s="239">
        <v>1195000</v>
      </c>
      <c r="E32" s="122">
        <f t="shared" si="1"/>
        <v>21195000</v>
      </c>
    </row>
    <row r="33" spans="1:5" ht="15.75">
      <c r="A33" s="126" t="s">
        <v>90</v>
      </c>
      <c r="B33" s="238" t="s">
        <v>91</v>
      </c>
      <c r="C33" s="239"/>
      <c r="D33" s="239"/>
      <c r="E33" s="122">
        <f t="shared" si="1"/>
        <v>0</v>
      </c>
    </row>
    <row r="34" spans="1:5" ht="15.75">
      <c r="A34" s="126" t="s">
        <v>406</v>
      </c>
      <c r="B34" s="238" t="s">
        <v>92</v>
      </c>
      <c r="C34" s="239">
        <v>4330000</v>
      </c>
      <c r="D34" s="239"/>
      <c r="E34" s="122">
        <f t="shared" si="1"/>
        <v>4330000</v>
      </c>
    </row>
    <row r="35" spans="1:5" ht="15.75">
      <c r="A35" s="126" t="s">
        <v>93</v>
      </c>
      <c r="B35" s="238" t="s">
        <v>94</v>
      </c>
      <c r="C35" s="239">
        <v>17295819</v>
      </c>
      <c r="D35" s="239">
        <v>200000</v>
      </c>
      <c r="E35" s="122">
        <f t="shared" si="1"/>
        <v>17495819</v>
      </c>
    </row>
    <row r="36" spans="1:5" ht="15.75">
      <c r="A36" s="126" t="s">
        <v>407</v>
      </c>
      <c r="B36" s="238" t="s">
        <v>95</v>
      </c>
      <c r="C36" s="239"/>
      <c r="D36" s="239"/>
      <c r="E36" s="122">
        <f t="shared" si="1"/>
        <v>0</v>
      </c>
    </row>
    <row r="37" spans="1:5" ht="15.75">
      <c r="A37" s="124" t="s">
        <v>96</v>
      </c>
      <c r="B37" s="238" t="s">
        <v>97</v>
      </c>
      <c r="C37" s="239"/>
      <c r="D37" s="239">
        <v>350000</v>
      </c>
      <c r="E37" s="122">
        <f t="shared" si="1"/>
        <v>350000</v>
      </c>
    </row>
    <row r="38" spans="1:5" ht="15.75">
      <c r="A38" s="126" t="s">
        <v>408</v>
      </c>
      <c r="B38" s="238" t="s">
        <v>98</v>
      </c>
      <c r="C38" s="239">
        <v>25992880</v>
      </c>
      <c r="D38" s="239">
        <v>15000000</v>
      </c>
      <c r="E38" s="122">
        <f t="shared" si="1"/>
        <v>40992880</v>
      </c>
    </row>
    <row r="39" spans="1:5" ht="15.75">
      <c r="A39" s="244" t="s">
        <v>345</v>
      </c>
      <c r="B39" s="242" t="s">
        <v>99</v>
      </c>
      <c r="C39" s="243">
        <f>SUM(C32:C38)</f>
        <v>67618699</v>
      </c>
      <c r="D39" s="243">
        <f>SUM(D32:D38)</f>
        <v>16745000</v>
      </c>
      <c r="E39" s="125">
        <f>SUM(C39:D39)</f>
        <v>84363699</v>
      </c>
    </row>
    <row r="40" spans="1:5" ht="15.75">
      <c r="A40" s="126" t="s">
        <v>100</v>
      </c>
      <c r="B40" s="238" t="s">
        <v>101</v>
      </c>
      <c r="C40" s="239">
        <v>250000</v>
      </c>
      <c r="D40" s="239">
        <v>150000</v>
      </c>
      <c r="E40" s="122">
        <f t="shared" si="1"/>
        <v>400000</v>
      </c>
    </row>
    <row r="41" spans="1:5" ht="15.75">
      <c r="A41" s="126" t="s">
        <v>102</v>
      </c>
      <c r="B41" s="238" t="s">
        <v>103</v>
      </c>
      <c r="C41" s="239">
        <v>3500000</v>
      </c>
      <c r="D41" s="239"/>
      <c r="E41" s="122">
        <f t="shared" si="1"/>
        <v>3500000</v>
      </c>
    </row>
    <row r="42" spans="1:5" ht="15.75">
      <c r="A42" s="244" t="s">
        <v>346</v>
      </c>
      <c r="B42" s="242" t="s">
        <v>104</v>
      </c>
      <c r="C42" s="243">
        <f>SUM(C40:C41)</f>
        <v>3750000</v>
      </c>
      <c r="D42" s="243">
        <f>SUM(D40:D41)</f>
        <v>150000</v>
      </c>
      <c r="E42" s="125">
        <f>SUM(C42:D42)</f>
        <v>3900000</v>
      </c>
    </row>
    <row r="43" spans="1:5" ht="15.75">
      <c r="A43" s="126" t="s">
        <v>105</v>
      </c>
      <c r="B43" s="238" t="s">
        <v>106</v>
      </c>
      <c r="C43" s="239">
        <v>21556374</v>
      </c>
      <c r="D43" s="239">
        <v>3000000</v>
      </c>
      <c r="E43" s="122">
        <f>SUM(C43:D43)</f>
        <v>24556374</v>
      </c>
    </row>
    <row r="44" spans="1:5" ht="15.75">
      <c r="A44" s="126" t="s">
        <v>107</v>
      </c>
      <c r="B44" s="238" t="s">
        <v>108</v>
      </c>
      <c r="C44" s="239"/>
      <c r="D44" s="239"/>
      <c r="E44" s="122"/>
    </row>
    <row r="45" spans="1:5" ht="15.75">
      <c r="A45" s="126" t="s">
        <v>409</v>
      </c>
      <c r="B45" s="238" t="s">
        <v>109</v>
      </c>
      <c r="C45" s="239">
        <v>6194813</v>
      </c>
      <c r="D45" s="239"/>
      <c r="E45" s="122">
        <f t="shared" si="1"/>
        <v>6194813</v>
      </c>
    </row>
    <row r="46" spans="1:5" ht="15.75">
      <c r="A46" s="126" t="s">
        <v>410</v>
      </c>
      <c r="B46" s="238" t="s">
        <v>110</v>
      </c>
      <c r="C46" s="239"/>
      <c r="D46" s="239"/>
      <c r="E46" s="122">
        <f t="shared" si="1"/>
        <v>0</v>
      </c>
    </row>
    <row r="47" spans="1:5" ht="15.75">
      <c r="A47" s="126" t="s">
        <v>111</v>
      </c>
      <c r="B47" s="238" t="s">
        <v>112</v>
      </c>
      <c r="C47" s="239">
        <v>2650000</v>
      </c>
      <c r="D47" s="239">
        <v>500000</v>
      </c>
      <c r="E47" s="122">
        <f t="shared" si="1"/>
        <v>3150000</v>
      </c>
    </row>
    <row r="48" spans="1:5" ht="15.75">
      <c r="A48" s="244" t="s">
        <v>347</v>
      </c>
      <c r="B48" s="242" t="s">
        <v>113</v>
      </c>
      <c r="C48" s="243">
        <f>SUM(C43:C47)</f>
        <v>30401187</v>
      </c>
      <c r="D48" s="243">
        <f>SUM(D43:D47)</f>
        <v>3500000</v>
      </c>
      <c r="E48" s="243">
        <f>SUM(E43:E47)</f>
        <v>33901187</v>
      </c>
    </row>
    <row r="49" spans="1:5" ht="15.75">
      <c r="A49" s="244" t="s">
        <v>348</v>
      </c>
      <c r="B49" s="242" t="s">
        <v>114</v>
      </c>
      <c r="C49" s="243">
        <f>SUM(C28+C31+C39+C42+C48)</f>
        <v>144175079</v>
      </c>
      <c r="D49" s="243">
        <f>D28+D31+D39+D42+D48</f>
        <v>20995000</v>
      </c>
      <c r="E49" s="125">
        <f>SUM(C49:D49)</f>
        <v>165170079</v>
      </c>
    </row>
    <row r="50" spans="1:5" ht="15.75">
      <c r="A50" s="123" t="s">
        <v>414</v>
      </c>
      <c r="B50" s="238" t="s">
        <v>121</v>
      </c>
      <c r="C50" s="239"/>
      <c r="D50" s="239"/>
      <c r="E50" s="122">
        <f aca="true" t="shared" si="2" ref="E50:E72">SUM(C50:D50)</f>
        <v>0</v>
      </c>
    </row>
    <row r="51" spans="1:5" ht="15.75">
      <c r="A51" s="123" t="s">
        <v>415</v>
      </c>
      <c r="B51" s="238" t="s">
        <v>122</v>
      </c>
      <c r="C51" s="239"/>
      <c r="D51" s="239"/>
      <c r="E51" s="122">
        <f t="shared" si="2"/>
        <v>0</v>
      </c>
    </row>
    <row r="52" spans="1:5" ht="15.75">
      <c r="A52" s="123" t="s">
        <v>416</v>
      </c>
      <c r="B52" s="238" t="s">
        <v>123</v>
      </c>
      <c r="C52" s="239">
        <v>34513000</v>
      </c>
      <c r="D52" s="239"/>
      <c r="E52" s="122">
        <f t="shared" si="2"/>
        <v>34513000</v>
      </c>
    </row>
    <row r="53" spans="1:5" ht="15.75">
      <c r="A53" s="127" t="s">
        <v>378</v>
      </c>
      <c r="B53" s="242" t="s">
        <v>124</v>
      </c>
      <c r="C53" s="243">
        <f>SUM(C51:C52)</f>
        <v>34513000</v>
      </c>
      <c r="D53" s="243"/>
      <c r="E53" s="125">
        <f>SUM(C53:D53)</f>
        <v>34513000</v>
      </c>
    </row>
    <row r="54" spans="1:5" ht="15.75">
      <c r="A54" s="245" t="s">
        <v>126</v>
      </c>
      <c r="B54" s="238" t="s">
        <v>127</v>
      </c>
      <c r="C54" s="239"/>
      <c r="D54" s="239"/>
      <c r="E54" s="122">
        <f t="shared" si="2"/>
        <v>0</v>
      </c>
    </row>
    <row r="55" spans="1:5" ht="15.75">
      <c r="A55" s="245" t="s">
        <v>381</v>
      </c>
      <c r="B55" s="238" t="s">
        <v>132</v>
      </c>
      <c r="C55" s="239"/>
      <c r="D55" s="239"/>
      <c r="E55" s="122">
        <f t="shared" si="2"/>
        <v>0</v>
      </c>
    </row>
    <row r="56" spans="1:5" ht="15.75">
      <c r="A56" s="245" t="s">
        <v>421</v>
      </c>
      <c r="B56" s="238" t="s">
        <v>140</v>
      </c>
      <c r="C56" s="239">
        <v>30230098</v>
      </c>
      <c r="D56" s="239"/>
      <c r="E56" s="122">
        <v>30230098</v>
      </c>
    </row>
    <row r="57" spans="1:5" ht="15.75">
      <c r="A57" s="246" t="s">
        <v>602</v>
      </c>
      <c r="B57" s="238" t="s">
        <v>670</v>
      </c>
      <c r="C57" s="239">
        <v>11169233</v>
      </c>
      <c r="D57" s="239"/>
      <c r="E57" s="122">
        <f>SUM(C57:D57)</f>
        <v>11169233</v>
      </c>
    </row>
    <row r="58" spans="1:5" ht="15.75">
      <c r="A58" s="246" t="s">
        <v>603</v>
      </c>
      <c r="B58" s="238" t="s">
        <v>670</v>
      </c>
      <c r="C58" s="239">
        <v>9000000</v>
      </c>
      <c r="D58" s="239"/>
      <c r="E58" s="122">
        <f t="shared" si="2"/>
        <v>9000000</v>
      </c>
    </row>
    <row r="59" spans="1:5" ht="15.75">
      <c r="A59" s="127" t="s">
        <v>384</v>
      </c>
      <c r="B59" s="242" t="s">
        <v>141</v>
      </c>
      <c r="C59" s="243">
        <f>SUM(C56:C58)</f>
        <v>50399331</v>
      </c>
      <c r="D59" s="243">
        <f>SUM(D56:D58)</f>
        <v>0</v>
      </c>
      <c r="E59" s="125">
        <f>SUM(C59:D59)</f>
        <v>50399331</v>
      </c>
    </row>
    <row r="60" spans="1:5" ht="15.75">
      <c r="A60" s="247" t="s">
        <v>549</v>
      </c>
      <c r="B60" s="242"/>
      <c r="C60" s="239"/>
      <c r="D60" s="239"/>
      <c r="E60" s="122">
        <f t="shared" si="2"/>
        <v>0</v>
      </c>
    </row>
    <row r="61" spans="1:5" ht="15.75">
      <c r="A61" s="124" t="s">
        <v>142</v>
      </c>
      <c r="B61" s="238" t="s">
        <v>143</v>
      </c>
      <c r="C61" s="239"/>
      <c r="D61" s="239"/>
      <c r="E61" s="122">
        <f t="shared" si="2"/>
        <v>0</v>
      </c>
    </row>
    <row r="62" spans="1:5" ht="15.75">
      <c r="A62" s="124" t="s">
        <v>422</v>
      </c>
      <c r="B62" s="238" t="s">
        <v>144</v>
      </c>
      <c r="C62" s="239">
        <v>280549802</v>
      </c>
      <c r="D62" s="239"/>
      <c r="E62" s="122">
        <f>SUM(C62:D62)</f>
        <v>280549802</v>
      </c>
    </row>
    <row r="63" spans="1:5" ht="15.75">
      <c r="A63" s="124" t="s">
        <v>145</v>
      </c>
      <c r="B63" s="238" t="s">
        <v>146</v>
      </c>
      <c r="C63" s="239"/>
      <c r="D63" s="239"/>
      <c r="E63" s="122">
        <f>SUM(D63)</f>
        <v>0</v>
      </c>
    </row>
    <row r="64" spans="1:5" ht="15.75">
      <c r="A64" s="124" t="s">
        <v>147</v>
      </c>
      <c r="B64" s="238" t="s">
        <v>148</v>
      </c>
      <c r="C64" s="239"/>
      <c r="D64" s="239">
        <v>1750000</v>
      </c>
      <c r="E64" s="122">
        <f>SUM(D64)</f>
        <v>1750000</v>
      </c>
    </row>
    <row r="65" spans="1:5" ht="15.75">
      <c r="A65" s="124" t="s">
        <v>149</v>
      </c>
      <c r="B65" s="238" t="s">
        <v>150</v>
      </c>
      <c r="C65" s="239"/>
      <c r="D65" s="239"/>
      <c r="E65" s="122">
        <f>SUM(D65)</f>
        <v>0</v>
      </c>
    </row>
    <row r="66" spans="1:5" ht="15.75">
      <c r="A66" s="124" t="s">
        <v>151</v>
      </c>
      <c r="B66" s="238" t="s">
        <v>152</v>
      </c>
      <c r="C66" s="239"/>
      <c r="D66" s="239"/>
      <c r="E66" s="122">
        <f>SUM(D66)</f>
        <v>0</v>
      </c>
    </row>
    <row r="67" spans="1:5" ht="15.75">
      <c r="A67" s="124" t="s">
        <v>153</v>
      </c>
      <c r="B67" s="238" t="s">
        <v>154</v>
      </c>
      <c r="C67" s="239"/>
      <c r="D67" s="239">
        <v>76220947</v>
      </c>
      <c r="E67" s="122">
        <f>SUM(D67)</f>
        <v>76220947</v>
      </c>
    </row>
    <row r="68" spans="1:5" ht="15.75">
      <c r="A68" s="117" t="s">
        <v>386</v>
      </c>
      <c r="B68" s="242" t="s">
        <v>155</v>
      </c>
      <c r="C68" s="243">
        <f>SUM(C61:C67)</f>
        <v>280549802</v>
      </c>
      <c r="D68" s="243">
        <f>SUM(D62:D67)</f>
        <v>77970947</v>
      </c>
      <c r="E68" s="125">
        <f>SUM(C68:D68)</f>
        <v>358520749</v>
      </c>
    </row>
    <row r="69" spans="1:5" ht="15.75">
      <c r="A69" s="123" t="s">
        <v>156</v>
      </c>
      <c r="B69" s="238" t="s">
        <v>157</v>
      </c>
      <c r="C69" s="239">
        <v>29138939</v>
      </c>
      <c r="D69" s="239">
        <v>22681714</v>
      </c>
      <c r="E69" s="122">
        <f t="shared" si="2"/>
        <v>51820653</v>
      </c>
    </row>
    <row r="70" spans="1:5" ht="15.75">
      <c r="A70" s="123" t="s">
        <v>158</v>
      </c>
      <c r="B70" s="238" t="s">
        <v>159</v>
      </c>
      <c r="C70" s="239"/>
      <c r="D70" s="239"/>
      <c r="E70" s="122">
        <f t="shared" si="2"/>
        <v>0</v>
      </c>
    </row>
    <row r="71" spans="1:5" ht="15.75">
      <c r="A71" s="123" t="s">
        <v>160</v>
      </c>
      <c r="B71" s="238" t="s">
        <v>161</v>
      </c>
      <c r="C71" s="239"/>
      <c r="D71" s="239"/>
      <c r="E71" s="122">
        <f t="shared" si="2"/>
        <v>0</v>
      </c>
    </row>
    <row r="72" spans="1:5" ht="15.75">
      <c r="A72" s="123" t="s">
        <v>162</v>
      </c>
      <c r="B72" s="238" t="s">
        <v>163</v>
      </c>
      <c r="C72" s="239">
        <v>7867513</v>
      </c>
      <c r="D72" s="239">
        <v>6124063</v>
      </c>
      <c r="E72" s="122">
        <f t="shared" si="2"/>
        <v>13991576</v>
      </c>
    </row>
    <row r="73" spans="1:5" ht="15.75">
      <c r="A73" s="127" t="s">
        <v>387</v>
      </c>
      <c r="B73" s="242" t="s">
        <v>164</v>
      </c>
      <c r="C73" s="243">
        <f>SUM(C69:C72)</f>
        <v>37006452</v>
      </c>
      <c r="D73" s="243">
        <f>SUM(D69:D72)</f>
        <v>28805777</v>
      </c>
      <c r="E73" s="125">
        <f>SUM(C73:D73)</f>
        <v>65812229</v>
      </c>
    </row>
    <row r="74" spans="1:5" ht="15.75">
      <c r="A74" s="123" t="s">
        <v>172</v>
      </c>
      <c r="B74" s="238" t="s">
        <v>173</v>
      </c>
      <c r="C74" s="239"/>
      <c r="D74" s="239"/>
      <c r="E74" s="122">
        <f>SUM(C74:D74)</f>
        <v>0</v>
      </c>
    </row>
    <row r="75" spans="1:5" ht="15.75">
      <c r="A75" s="123" t="s">
        <v>428</v>
      </c>
      <c r="B75" s="238" t="s">
        <v>671</v>
      </c>
      <c r="C75" s="239"/>
      <c r="D75" s="239"/>
      <c r="E75" s="122"/>
    </row>
    <row r="76" spans="1:5" ht="15.75">
      <c r="A76" s="127" t="s">
        <v>388</v>
      </c>
      <c r="B76" s="242" t="s">
        <v>175</v>
      </c>
      <c r="C76" s="243"/>
      <c r="D76" s="243"/>
      <c r="E76" s="243"/>
    </row>
    <row r="77" spans="1:5" ht="15.75">
      <c r="A77" s="247" t="s">
        <v>548</v>
      </c>
      <c r="B77" s="242"/>
      <c r="C77" s="239"/>
      <c r="D77" s="239"/>
      <c r="E77" s="122">
        <f aca="true" t="shared" si="3" ref="E77:E95">SUM(C77:D77)</f>
        <v>0</v>
      </c>
    </row>
    <row r="78" spans="1:5" ht="15.75">
      <c r="A78" s="117" t="s">
        <v>436</v>
      </c>
      <c r="B78" s="242" t="s">
        <v>176</v>
      </c>
      <c r="C78" s="243">
        <f>C23+C24+C49+C53+C59+C68+C73+C76</f>
        <v>645015803</v>
      </c>
      <c r="D78" s="243">
        <f>D23+D24+D49+D53+D59+D68+D73+D76</f>
        <v>133061320</v>
      </c>
      <c r="E78" s="125">
        <f>SUM(E23+E24+E49+E53+E59+E68+E73+E76)</f>
        <v>778077123</v>
      </c>
    </row>
    <row r="79" spans="1:24" ht="15.75">
      <c r="A79" s="123" t="s">
        <v>429</v>
      </c>
      <c r="B79" s="126" t="s">
        <v>177</v>
      </c>
      <c r="C79" s="248"/>
      <c r="D79" s="123"/>
      <c r="E79" s="122">
        <v>4771430</v>
      </c>
      <c r="F79" s="249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250"/>
      <c r="X79" s="250"/>
    </row>
    <row r="80" spans="1:24" ht="15.75">
      <c r="A80" s="123" t="s">
        <v>430</v>
      </c>
      <c r="B80" s="126" t="s">
        <v>182</v>
      </c>
      <c r="C80" s="248"/>
      <c r="D80" s="123"/>
      <c r="E80" s="122">
        <f t="shared" si="3"/>
        <v>0</v>
      </c>
      <c r="F80" s="249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250"/>
      <c r="X80" s="250"/>
    </row>
    <row r="81" spans="1:24" ht="15.75">
      <c r="A81" s="127" t="s">
        <v>393</v>
      </c>
      <c r="B81" s="244" t="s">
        <v>184</v>
      </c>
      <c r="C81" s="251"/>
      <c r="D81" s="127"/>
      <c r="E81" s="125">
        <f>SUM(E79:E80)</f>
        <v>4771430</v>
      </c>
      <c r="F81" s="252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250"/>
      <c r="X81" s="250"/>
    </row>
    <row r="82" spans="1:24" ht="15.75">
      <c r="A82" s="253" t="s">
        <v>431</v>
      </c>
      <c r="B82" s="126" t="s">
        <v>185</v>
      </c>
      <c r="C82" s="253"/>
      <c r="D82" s="253"/>
      <c r="E82" s="122">
        <f t="shared" si="3"/>
        <v>0</v>
      </c>
      <c r="F82" s="254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0"/>
      <c r="X82" s="250"/>
    </row>
    <row r="83" spans="1:24" ht="15.75">
      <c r="A83" s="253" t="s">
        <v>399</v>
      </c>
      <c r="B83" s="126" t="s">
        <v>188</v>
      </c>
      <c r="C83" s="253"/>
      <c r="D83" s="253"/>
      <c r="E83" s="122">
        <f t="shared" si="3"/>
        <v>0</v>
      </c>
      <c r="F83" s="254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0"/>
      <c r="X83" s="250"/>
    </row>
    <row r="84" spans="1:24" ht="15.75">
      <c r="A84" s="123" t="s">
        <v>189</v>
      </c>
      <c r="B84" s="126" t="s">
        <v>190</v>
      </c>
      <c r="C84" s="123"/>
      <c r="D84" s="123"/>
      <c r="E84" s="122">
        <f t="shared" si="3"/>
        <v>0</v>
      </c>
      <c r="F84" s="249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250"/>
      <c r="X84" s="250"/>
    </row>
    <row r="85" spans="1:24" ht="15.75">
      <c r="A85" s="123" t="s">
        <v>432</v>
      </c>
      <c r="B85" s="126" t="s">
        <v>191</v>
      </c>
      <c r="C85" s="123"/>
      <c r="D85" s="123"/>
      <c r="E85" s="122">
        <f t="shared" si="3"/>
        <v>0</v>
      </c>
      <c r="F85" s="249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250"/>
      <c r="X85" s="250"/>
    </row>
    <row r="86" spans="1:24" ht="15.75">
      <c r="A86" s="256" t="s">
        <v>396</v>
      </c>
      <c r="B86" s="244" t="s">
        <v>192</v>
      </c>
      <c r="C86" s="257"/>
      <c r="D86" s="257"/>
      <c r="E86" s="125">
        <f t="shared" si="3"/>
        <v>0</v>
      </c>
      <c r="F86" s="258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0"/>
      <c r="X86" s="250"/>
    </row>
    <row r="87" spans="1:24" ht="15.75">
      <c r="A87" s="253" t="s">
        <v>193</v>
      </c>
      <c r="B87" s="126" t="s">
        <v>194</v>
      </c>
      <c r="C87" s="260"/>
      <c r="D87" s="260"/>
      <c r="E87" s="122">
        <f t="shared" si="3"/>
        <v>0</v>
      </c>
      <c r="F87" s="254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0"/>
      <c r="X87" s="250"/>
    </row>
    <row r="88" spans="1:24" ht="15.75">
      <c r="A88" s="253" t="s">
        <v>195</v>
      </c>
      <c r="B88" s="126" t="s">
        <v>196</v>
      </c>
      <c r="C88" s="260">
        <v>11847626</v>
      </c>
      <c r="D88" s="260"/>
      <c r="E88" s="122">
        <f>SUM(C88:D88)</f>
        <v>11847626</v>
      </c>
      <c r="F88" s="254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0"/>
      <c r="X88" s="250"/>
    </row>
    <row r="89" spans="1:24" ht="15.75">
      <c r="A89" s="256" t="s">
        <v>197</v>
      </c>
      <c r="B89" s="244" t="s">
        <v>198</v>
      </c>
      <c r="C89" s="257">
        <v>282035555</v>
      </c>
      <c r="D89" s="257"/>
      <c r="E89" s="125">
        <f>SUM(C89:D89)</f>
        <v>282035555</v>
      </c>
      <c r="F89" s="254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0"/>
      <c r="X89" s="250"/>
    </row>
    <row r="90" spans="1:24" ht="15.75">
      <c r="A90" s="253" t="s">
        <v>199</v>
      </c>
      <c r="B90" s="126" t="s">
        <v>200</v>
      </c>
      <c r="C90" s="260"/>
      <c r="D90" s="260"/>
      <c r="E90" s="122">
        <f t="shared" si="3"/>
        <v>0</v>
      </c>
      <c r="F90" s="254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0"/>
      <c r="X90" s="250"/>
    </row>
    <row r="91" spans="1:24" ht="15.75">
      <c r="A91" s="253" t="s">
        <v>201</v>
      </c>
      <c r="B91" s="126" t="s">
        <v>202</v>
      </c>
      <c r="C91" s="260"/>
      <c r="D91" s="260"/>
      <c r="E91" s="122">
        <f t="shared" si="3"/>
        <v>0</v>
      </c>
      <c r="F91" s="254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0"/>
      <c r="X91" s="250"/>
    </row>
    <row r="92" spans="1:24" ht="15.75">
      <c r="A92" s="253" t="s">
        <v>203</v>
      </c>
      <c r="B92" s="126" t="s">
        <v>204</v>
      </c>
      <c r="C92" s="260"/>
      <c r="D92" s="260"/>
      <c r="E92" s="122">
        <f t="shared" si="3"/>
        <v>0</v>
      </c>
      <c r="F92" s="254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0"/>
      <c r="X92" s="250"/>
    </row>
    <row r="93" spans="1:24" ht="15.75">
      <c r="A93" s="256" t="s">
        <v>397</v>
      </c>
      <c r="B93" s="244" t="s">
        <v>205</v>
      </c>
      <c r="C93" s="257">
        <f>SUM(C88:C89)</f>
        <v>293883181</v>
      </c>
      <c r="D93" s="257">
        <f>SUM(D88:D89)</f>
        <v>0</v>
      </c>
      <c r="E93" s="257">
        <f>SUM(E81+E88+E89)</f>
        <v>298654611</v>
      </c>
      <c r="F93" s="258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0"/>
      <c r="X93" s="250"/>
    </row>
    <row r="94" spans="1:24" ht="15.75">
      <c r="A94" s="256" t="s">
        <v>403</v>
      </c>
      <c r="B94" s="244" t="s">
        <v>215</v>
      </c>
      <c r="C94" s="257"/>
      <c r="D94" s="257"/>
      <c r="E94" s="125">
        <f t="shared" si="3"/>
        <v>0</v>
      </c>
      <c r="F94" s="258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0"/>
      <c r="X94" s="250"/>
    </row>
    <row r="95" spans="1:24" ht="15.75">
      <c r="A95" s="123" t="s">
        <v>216</v>
      </c>
      <c r="B95" s="126" t="s">
        <v>217</v>
      </c>
      <c r="C95" s="248"/>
      <c r="D95" s="248"/>
      <c r="E95" s="122">
        <f t="shared" si="3"/>
        <v>0</v>
      </c>
      <c r="F95" s="249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250"/>
      <c r="X95" s="250"/>
    </row>
    <row r="96" spans="1:24" ht="15.75">
      <c r="A96" s="256" t="s">
        <v>437</v>
      </c>
      <c r="B96" s="244" t="s">
        <v>218</v>
      </c>
      <c r="C96" s="257">
        <f>C93+C94+C95</f>
        <v>293883181</v>
      </c>
      <c r="D96" s="257">
        <f>D93+D94+D95</f>
        <v>0</v>
      </c>
      <c r="E96" s="257">
        <f>E93+E94+E95</f>
        <v>298654611</v>
      </c>
      <c r="F96" s="258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0"/>
      <c r="X96" s="250"/>
    </row>
    <row r="97" spans="1:24" ht="15.75">
      <c r="A97" s="243" t="s">
        <v>473</v>
      </c>
      <c r="B97" s="239"/>
      <c r="C97" s="243">
        <f>C78+C96</f>
        <v>938898984</v>
      </c>
      <c r="D97" s="243">
        <f>D78+D96</f>
        <v>133061320</v>
      </c>
      <c r="E97" s="243">
        <f>SUM(E78+E96)</f>
        <v>1076731734</v>
      </c>
      <c r="F97" s="261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50"/>
      <c r="S97" s="250"/>
      <c r="T97" s="250"/>
      <c r="U97" s="250"/>
      <c r="V97" s="250"/>
      <c r="W97" s="250"/>
      <c r="X97" s="250"/>
    </row>
    <row r="98" spans="2:24" ht="15.75">
      <c r="B98" s="250"/>
      <c r="C98" s="250"/>
      <c r="D98" s="250"/>
      <c r="E98" s="250"/>
      <c r="F98" s="261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</row>
    <row r="99" spans="2:24" ht="15.75">
      <c r="B99" s="250"/>
      <c r="C99" s="250"/>
      <c r="D99" s="250"/>
      <c r="E99" s="250"/>
      <c r="F99" s="261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</row>
    <row r="100" spans="2:24" ht="15.75">
      <c r="B100" s="250"/>
      <c r="C100" s="250"/>
      <c r="D100" s="250"/>
      <c r="E100" s="250"/>
      <c r="F100" s="261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</row>
    <row r="101" spans="2:24" ht="15.75">
      <c r="B101" s="250"/>
      <c r="C101" s="250"/>
      <c r="D101" s="250"/>
      <c r="E101" s="250"/>
      <c r="F101" s="261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</row>
    <row r="102" spans="2:24" ht="15.75">
      <c r="B102" s="250"/>
      <c r="C102" s="250"/>
      <c r="D102" s="250"/>
      <c r="E102" s="250"/>
      <c r="F102" s="261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0"/>
    </row>
    <row r="103" spans="2:24" ht="15.75">
      <c r="B103" s="250"/>
      <c r="C103" s="250"/>
      <c r="D103" s="250"/>
      <c r="E103" s="250"/>
      <c r="F103" s="261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</row>
    <row r="104" spans="2:24" ht="15.75">
      <c r="B104" s="250"/>
      <c r="C104" s="250"/>
      <c r="D104" s="250"/>
      <c r="E104" s="250"/>
      <c r="F104" s="261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</row>
    <row r="105" spans="2:24" ht="15.75">
      <c r="B105" s="250"/>
      <c r="C105" s="250"/>
      <c r="D105" s="250"/>
      <c r="E105" s="250"/>
      <c r="F105" s="261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</row>
    <row r="106" spans="2:24" ht="15.75">
      <c r="B106" s="250"/>
      <c r="C106" s="250"/>
      <c r="D106" s="250"/>
      <c r="E106" s="250"/>
      <c r="F106" s="261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</row>
    <row r="107" spans="2:24" ht="15.75">
      <c r="B107" s="250"/>
      <c r="C107" s="250"/>
      <c r="D107" s="250"/>
      <c r="E107" s="250"/>
      <c r="F107" s="261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</row>
    <row r="108" spans="2:24" ht="15.75">
      <c r="B108" s="250"/>
      <c r="C108" s="250"/>
      <c r="D108" s="250"/>
      <c r="E108" s="250"/>
      <c r="F108" s="261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</row>
    <row r="109" spans="2:24" ht="15.75">
      <c r="B109" s="250"/>
      <c r="C109" s="250"/>
      <c r="D109" s="250"/>
      <c r="E109" s="250"/>
      <c r="F109" s="261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</row>
    <row r="110" spans="2:24" ht="15.75">
      <c r="B110" s="250"/>
      <c r="C110" s="250"/>
      <c r="D110" s="250"/>
      <c r="E110" s="250"/>
      <c r="F110" s="261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</row>
    <row r="111" spans="2:24" ht="15.75">
      <c r="B111" s="250"/>
      <c r="C111" s="250"/>
      <c r="D111" s="250"/>
      <c r="E111" s="250"/>
      <c r="F111" s="261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</row>
    <row r="112" spans="2:24" ht="15.75">
      <c r="B112" s="250"/>
      <c r="C112" s="250"/>
      <c r="D112" s="250"/>
      <c r="E112" s="250"/>
      <c r="F112" s="261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</row>
    <row r="113" spans="2:24" ht="15.75">
      <c r="B113" s="250"/>
      <c r="C113" s="250"/>
      <c r="D113" s="250"/>
      <c r="E113" s="250"/>
      <c r="F113" s="261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</row>
    <row r="114" spans="2:24" ht="15.75">
      <c r="B114" s="250"/>
      <c r="C114" s="250"/>
      <c r="D114" s="250"/>
      <c r="E114" s="250"/>
      <c r="F114" s="261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</row>
    <row r="115" spans="2:24" ht="15.75">
      <c r="B115" s="250"/>
      <c r="C115" s="250"/>
      <c r="D115" s="250"/>
      <c r="E115" s="250"/>
      <c r="F115" s="261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</row>
    <row r="116" spans="2:24" ht="15.75">
      <c r="B116" s="250"/>
      <c r="C116" s="250"/>
      <c r="D116" s="250"/>
      <c r="E116" s="250"/>
      <c r="F116" s="261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</row>
    <row r="117" spans="2:24" ht="15.75">
      <c r="B117" s="250"/>
      <c r="C117" s="250"/>
      <c r="D117" s="250"/>
      <c r="E117" s="250"/>
      <c r="F117" s="261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</row>
    <row r="118" spans="2:24" ht="15.75">
      <c r="B118" s="250"/>
      <c r="C118" s="250"/>
      <c r="D118" s="250"/>
      <c r="E118" s="250"/>
      <c r="F118" s="261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</row>
    <row r="119" spans="2:24" ht="15.75">
      <c r="B119" s="250"/>
      <c r="C119" s="250"/>
      <c r="D119" s="250"/>
      <c r="E119" s="250"/>
      <c r="F119" s="261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</row>
    <row r="120" spans="2:24" ht="15.75">
      <c r="B120" s="250"/>
      <c r="C120" s="250"/>
      <c r="D120" s="250"/>
      <c r="E120" s="250"/>
      <c r="F120" s="261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</row>
    <row r="121" spans="2:24" ht="15.75">
      <c r="B121" s="250"/>
      <c r="C121" s="250"/>
      <c r="D121" s="250"/>
      <c r="E121" s="250"/>
      <c r="F121" s="261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</row>
    <row r="122" spans="2:24" ht="15.75">
      <c r="B122" s="250"/>
      <c r="C122" s="250"/>
      <c r="D122" s="250"/>
      <c r="E122" s="250"/>
      <c r="F122" s="261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</row>
    <row r="123" spans="2:24" ht="15.75">
      <c r="B123" s="250"/>
      <c r="C123" s="250"/>
      <c r="D123" s="250"/>
      <c r="E123" s="250"/>
      <c r="F123" s="261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</row>
    <row r="124" spans="2:24" ht="15.75">
      <c r="B124" s="250"/>
      <c r="C124" s="250"/>
      <c r="D124" s="250"/>
      <c r="E124" s="250"/>
      <c r="F124" s="261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</row>
    <row r="125" spans="2:24" ht="15.75">
      <c r="B125" s="250"/>
      <c r="C125" s="250"/>
      <c r="D125" s="250"/>
      <c r="E125" s="250"/>
      <c r="F125" s="261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</row>
    <row r="126" spans="2:24" ht="15.75">
      <c r="B126" s="250"/>
      <c r="C126" s="250"/>
      <c r="D126" s="250"/>
      <c r="E126" s="250"/>
      <c r="F126" s="261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</row>
    <row r="127" spans="2:24" ht="15.75">
      <c r="B127" s="250"/>
      <c r="C127" s="250"/>
      <c r="D127" s="250"/>
      <c r="E127" s="250"/>
      <c r="F127" s="261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</row>
    <row r="128" spans="2:24" ht="15.75">
      <c r="B128" s="250"/>
      <c r="C128" s="250"/>
      <c r="D128" s="250"/>
      <c r="E128" s="250"/>
      <c r="F128" s="261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</row>
    <row r="129" spans="2:24" ht="15.75">
      <c r="B129" s="250"/>
      <c r="C129" s="250"/>
      <c r="D129" s="250"/>
      <c r="E129" s="250"/>
      <c r="F129" s="261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</row>
    <row r="130" spans="2:24" ht="15.75">
      <c r="B130" s="250"/>
      <c r="C130" s="250"/>
      <c r="D130" s="250"/>
      <c r="E130" s="250"/>
      <c r="F130" s="261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</row>
    <row r="131" spans="2:24" ht="15.75">
      <c r="B131" s="250"/>
      <c r="C131" s="250"/>
      <c r="D131" s="250"/>
      <c r="E131" s="250"/>
      <c r="F131" s="261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</row>
    <row r="132" spans="2:24" ht="15.75">
      <c r="B132" s="250"/>
      <c r="C132" s="250"/>
      <c r="D132" s="250"/>
      <c r="E132" s="250"/>
      <c r="F132" s="261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</row>
    <row r="133" spans="2:24" ht="15.75">
      <c r="B133" s="250"/>
      <c r="C133" s="250"/>
      <c r="D133" s="250"/>
      <c r="E133" s="250"/>
      <c r="F133" s="261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</row>
    <row r="134" spans="2:24" ht="15.75">
      <c r="B134" s="250"/>
      <c r="C134" s="250"/>
      <c r="D134" s="250"/>
      <c r="E134" s="250"/>
      <c r="F134" s="261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</row>
    <row r="135" spans="2:24" ht="15.75">
      <c r="B135" s="250"/>
      <c r="C135" s="250"/>
      <c r="D135" s="250"/>
      <c r="E135" s="250"/>
      <c r="F135" s="261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</row>
    <row r="136" spans="2:24" ht="15.75">
      <c r="B136" s="250"/>
      <c r="C136" s="250"/>
      <c r="D136" s="250"/>
      <c r="E136" s="250"/>
      <c r="F136" s="261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</row>
    <row r="137" spans="2:24" ht="15.75">
      <c r="B137" s="250"/>
      <c r="C137" s="250"/>
      <c r="D137" s="250"/>
      <c r="E137" s="250"/>
      <c r="F137" s="261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</row>
    <row r="138" spans="2:24" ht="15.75">
      <c r="B138" s="250"/>
      <c r="C138" s="250"/>
      <c r="D138" s="250"/>
      <c r="E138" s="250"/>
      <c r="F138" s="261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</row>
    <row r="139" spans="2:24" ht="15.75">
      <c r="B139" s="250"/>
      <c r="C139" s="250"/>
      <c r="D139" s="250"/>
      <c r="E139" s="250"/>
      <c r="F139" s="261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</row>
    <row r="140" spans="2:24" ht="15.75">
      <c r="B140" s="250"/>
      <c r="C140" s="250"/>
      <c r="D140" s="250"/>
      <c r="E140" s="250"/>
      <c r="F140" s="261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</row>
    <row r="141" spans="2:24" ht="15.75">
      <c r="B141" s="250"/>
      <c r="C141" s="250"/>
      <c r="D141" s="250"/>
      <c r="E141" s="250"/>
      <c r="F141" s="261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</row>
    <row r="142" spans="2:24" ht="15.75">
      <c r="B142" s="250"/>
      <c r="C142" s="250"/>
      <c r="D142" s="250"/>
      <c r="E142" s="250"/>
      <c r="F142" s="261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</row>
    <row r="143" spans="2:24" ht="15.75">
      <c r="B143" s="250"/>
      <c r="C143" s="250"/>
      <c r="D143" s="250"/>
      <c r="E143" s="250"/>
      <c r="F143" s="261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</row>
    <row r="144" spans="2:24" ht="15.75">
      <c r="B144" s="250"/>
      <c r="C144" s="250"/>
      <c r="D144" s="250"/>
      <c r="E144" s="250"/>
      <c r="F144" s="261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</row>
    <row r="145" spans="2:24" ht="15.75">
      <c r="B145" s="250"/>
      <c r="C145" s="250"/>
      <c r="D145" s="250"/>
      <c r="E145" s="250"/>
      <c r="F145" s="261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</row>
    <row r="146" spans="2:24" ht="15.75">
      <c r="B146" s="250"/>
      <c r="C146" s="250"/>
      <c r="D146" s="250"/>
      <c r="E146" s="250"/>
      <c r="F146" s="261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  <headerFooter>
    <oddHeader>&amp;R&amp;"-,Félkövér"18. számú melléklet</oddHeader>
  </headerFooter>
  <rowBreaks count="1" manualBreakCount="1">
    <brk id="6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46"/>
  <sheetViews>
    <sheetView view="pageBreakPreview" zoomScaleSheetLayoutView="100" zoomScalePageLayoutView="0" workbookViewId="0" topLeftCell="A52">
      <selection activeCell="C63" sqref="C63"/>
    </sheetView>
  </sheetViews>
  <sheetFormatPr defaultColWidth="9.140625" defaultRowHeight="15"/>
  <cols>
    <col min="1" max="1" width="76.00390625" style="50" bestFit="1" customWidth="1"/>
    <col min="2" max="2" width="9.140625" style="50" customWidth="1"/>
    <col min="3" max="3" width="17.140625" style="50" customWidth="1"/>
    <col min="4" max="4" width="20.140625" style="50" customWidth="1"/>
    <col min="5" max="5" width="14.140625" style="50" customWidth="1"/>
    <col min="6" max="6" width="14.28125" style="49" bestFit="1" customWidth="1"/>
    <col min="7" max="7" width="14.28125" style="50" bestFit="1" customWidth="1"/>
    <col min="8" max="8" width="10.140625" style="50" bestFit="1" customWidth="1"/>
    <col min="9" max="16384" width="9.140625" style="50" customWidth="1"/>
  </cols>
  <sheetData>
    <row r="1" spans="1:5" ht="24.75" customHeight="1">
      <c r="A1" s="324" t="s">
        <v>686</v>
      </c>
      <c r="B1" s="324"/>
      <c r="C1" s="324"/>
      <c r="D1" s="324"/>
      <c r="E1" s="324"/>
    </row>
    <row r="2" spans="1:5" ht="21.75" customHeight="1">
      <c r="A2" s="323" t="s">
        <v>716</v>
      </c>
      <c r="B2" s="323"/>
      <c r="C2" s="323"/>
      <c r="D2" s="323"/>
      <c r="E2" s="323"/>
    </row>
    <row r="3" ht="15.75">
      <c r="A3" s="69"/>
    </row>
    <row r="4" ht="15.75">
      <c r="A4" s="50" t="s">
        <v>620</v>
      </c>
    </row>
    <row r="5" spans="1:5" ht="31.5">
      <c r="A5" s="70" t="s">
        <v>39</v>
      </c>
      <c r="B5" s="51" t="s">
        <v>40</v>
      </c>
      <c r="C5" s="52" t="s">
        <v>550</v>
      </c>
      <c r="D5" s="52" t="s">
        <v>551</v>
      </c>
      <c r="E5" s="52" t="s">
        <v>2</v>
      </c>
    </row>
    <row r="6" spans="1:5" ht="15.75">
      <c r="A6" s="53" t="s">
        <v>41</v>
      </c>
      <c r="B6" s="53" t="s">
        <v>42</v>
      </c>
      <c r="C6" s="54">
        <v>221096136</v>
      </c>
      <c r="D6" s="54">
        <v>4171800</v>
      </c>
      <c r="E6" s="54">
        <f aca="true" t="shared" si="0" ref="E6:E37">SUM(C6:D6)</f>
        <v>225267936</v>
      </c>
    </row>
    <row r="7" spans="1:5" ht="15.75">
      <c r="A7" s="53" t="s">
        <v>43</v>
      </c>
      <c r="B7" s="53" t="s">
        <v>44</v>
      </c>
      <c r="C7" s="54"/>
      <c r="D7" s="54">
        <f>'18.sz. m. Önk.Kiad'!D6+'11. sz. Hiv.Kiad'!D7+'15. sz. Óvoda Kiad.'!D7</f>
        <v>0</v>
      </c>
      <c r="E7" s="54">
        <f t="shared" si="0"/>
        <v>0</v>
      </c>
    </row>
    <row r="8" spans="1:5" ht="15.75">
      <c r="A8" s="53" t="s">
        <v>45</v>
      </c>
      <c r="B8" s="53" t="s">
        <v>46</v>
      </c>
      <c r="C8" s="54">
        <v>3100000</v>
      </c>
      <c r="D8" s="54">
        <f>'18.sz. m. Önk.Kiad'!D7+'11. sz. Hiv.Kiad'!D8+'15. sz. Óvoda Kiad.'!D8</f>
        <v>0</v>
      </c>
      <c r="E8" s="54">
        <f t="shared" si="0"/>
        <v>3100000</v>
      </c>
    </row>
    <row r="9" spans="1:5" ht="15.75">
      <c r="A9" s="71" t="s">
        <v>47</v>
      </c>
      <c r="B9" s="53" t="s">
        <v>48</v>
      </c>
      <c r="C9" s="54">
        <v>1770000</v>
      </c>
      <c r="D9" s="54">
        <f>'18.sz. m. Önk.Kiad'!D8+'11. sz. Hiv.Kiad'!D9+'15. sz. Óvoda Kiad.'!D9</f>
        <v>0</v>
      </c>
      <c r="E9" s="54">
        <f t="shared" si="0"/>
        <v>1770000</v>
      </c>
    </row>
    <row r="10" spans="1:5" ht="15.75">
      <c r="A10" s="71" t="s">
        <v>49</v>
      </c>
      <c r="B10" s="53" t="s">
        <v>50</v>
      </c>
      <c r="C10" s="54"/>
      <c r="D10" s="54">
        <f>'18.sz. m. Önk.Kiad'!D9+'11. sz. Hiv.Kiad'!D10+'15. sz. Óvoda Kiad.'!D10</f>
        <v>0</v>
      </c>
      <c r="E10" s="54">
        <f t="shared" si="0"/>
        <v>0</v>
      </c>
    </row>
    <row r="11" spans="1:5" ht="15.75">
      <c r="A11" s="71" t="s">
        <v>51</v>
      </c>
      <c r="B11" s="53" t="s">
        <v>52</v>
      </c>
      <c r="C11" s="54">
        <v>706000</v>
      </c>
      <c r="D11" s="54">
        <f>'18.sz. m. Önk.Kiad'!D10+'11. sz. Hiv.Kiad'!D11+'15. sz. Óvoda Kiad.'!D11</f>
        <v>0</v>
      </c>
      <c r="E11" s="54">
        <f t="shared" si="0"/>
        <v>706000</v>
      </c>
    </row>
    <row r="12" spans="1:5" ht="15.75">
      <c r="A12" s="71" t="s">
        <v>53</v>
      </c>
      <c r="B12" s="53" t="s">
        <v>54</v>
      </c>
      <c r="C12" s="54">
        <v>13128760</v>
      </c>
      <c r="D12" s="54">
        <v>148688</v>
      </c>
      <c r="E12" s="54">
        <f t="shared" si="0"/>
        <v>13277448</v>
      </c>
    </row>
    <row r="13" spans="1:5" ht="15.75">
      <c r="A13" s="71" t="s">
        <v>55</v>
      </c>
      <c r="B13" s="53" t="s">
        <v>56</v>
      </c>
      <c r="C13" s="54">
        <v>150000</v>
      </c>
      <c r="D13" s="54">
        <f>'18.sz. m. Önk.Kiad'!D12+'11. sz. Hiv.Kiad'!D13+'15. sz. Óvoda Kiad.'!D13</f>
        <v>0</v>
      </c>
      <c r="E13" s="54">
        <f t="shared" si="0"/>
        <v>150000</v>
      </c>
    </row>
    <row r="14" spans="1:5" ht="15.75">
      <c r="A14" s="57" t="s">
        <v>57</v>
      </c>
      <c r="B14" s="53" t="s">
        <v>58</v>
      </c>
      <c r="C14" s="54">
        <v>1350000</v>
      </c>
      <c r="D14" s="54">
        <f>'18.sz. m. Önk.Kiad'!D13+'11. sz. Hiv.Kiad'!D14+'15. sz. Óvoda Kiad.'!D14</f>
        <v>0</v>
      </c>
      <c r="E14" s="54">
        <f t="shared" si="0"/>
        <v>1350000</v>
      </c>
    </row>
    <row r="15" spans="1:5" ht="15.75">
      <c r="A15" s="57" t="s">
        <v>59</v>
      </c>
      <c r="B15" s="53" t="s">
        <v>60</v>
      </c>
      <c r="C15" s="54">
        <v>2880000</v>
      </c>
      <c r="D15" s="54">
        <f>'18.sz. m. Önk.Kiad'!D14+'11. sz. Hiv.Kiad'!D15+'15. sz. Óvoda Kiad.'!D15</f>
        <v>0</v>
      </c>
      <c r="E15" s="54">
        <f t="shared" si="0"/>
        <v>2880000</v>
      </c>
    </row>
    <row r="16" spans="1:5" ht="15.75">
      <c r="A16" s="57" t="s">
        <v>61</v>
      </c>
      <c r="B16" s="53" t="s">
        <v>62</v>
      </c>
      <c r="C16" s="54"/>
      <c r="D16" s="54">
        <f>'18.sz. m. Önk.Kiad'!D15+'11. sz. Hiv.Kiad'!D16+'15. sz. Óvoda Kiad.'!D16</f>
        <v>0</v>
      </c>
      <c r="E16" s="54">
        <f t="shared" si="0"/>
        <v>0</v>
      </c>
    </row>
    <row r="17" spans="1:5" ht="15.75">
      <c r="A17" s="57" t="s">
        <v>63</v>
      </c>
      <c r="B17" s="53" t="s">
        <v>64</v>
      </c>
      <c r="C17" s="54"/>
      <c r="D17" s="54">
        <f>'18.sz. m. Önk.Kiad'!D16+'11. sz. Hiv.Kiad'!D17+'15. sz. Óvoda Kiad.'!D17</f>
        <v>0</v>
      </c>
      <c r="E17" s="54">
        <f t="shared" si="0"/>
        <v>0</v>
      </c>
    </row>
    <row r="18" spans="1:5" ht="15.75">
      <c r="A18" s="57" t="s">
        <v>404</v>
      </c>
      <c r="B18" s="53" t="s">
        <v>65</v>
      </c>
      <c r="C18" s="54"/>
      <c r="D18" s="54">
        <f>'18.sz. m. Önk.Kiad'!D17+'11. sz. Hiv.Kiad'!D18+'15. sz. Óvoda Kiad.'!D18</f>
        <v>0</v>
      </c>
      <c r="E18" s="54">
        <f t="shared" si="0"/>
        <v>0</v>
      </c>
    </row>
    <row r="19" spans="1:5" ht="15.75">
      <c r="A19" s="72" t="s">
        <v>342</v>
      </c>
      <c r="B19" s="55" t="s">
        <v>66</v>
      </c>
      <c r="C19" s="56">
        <f>SUM(C6:C18)</f>
        <v>244180896</v>
      </c>
      <c r="D19" s="56">
        <f>SUM(D6:D18)</f>
        <v>4320488</v>
      </c>
      <c r="E19" s="56">
        <f>SUM(E6:E18)</f>
        <v>248501384</v>
      </c>
    </row>
    <row r="20" spans="1:5" ht="15.75">
      <c r="A20" s="57" t="s">
        <v>67</v>
      </c>
      <c r="B20" s="53" t="s">
        <v>68</v>
      </c>
      <c r="C20" s="54">
        <v>6420000</v>
      </c>
      <c r="D20" s="54">
        <f>'18.sz. m. Önk.Kiad'!D19+'11. sz. Hiv.Kiad'!D20+'15. sz. Óvoda Kiad.'!D20</f>
        <v>0</v>
      </c>
      <c r="E20" s="54">
        <f t="shared" si="0"/>
        <v>6420000</v>
      </c>
    </row>
    <row r="21" spans="1:5" ht="31.5">
      <c r="A21" s="57" t="s">
        <v>69</v>
      </c>
      <c r="B21" s="53" t="s">
        <v>70</v>
      </c>
      <c r="C21" s="54">
        <v>9604512</v>
      </c>
      <c r="D21" s="54">
        <f>'18.sz. m. Önk.Kiad'!D20+'11. sz. Hiv.Kiad'!D21+'15. sz. Óvoda Kiad.'!D21</f>
        <v>0</v>
      </c>
      <c r="E21" s="54">
        <f t="shared" si="0"/>
        <v>9604512</v>
      </c>
    </row>
    <row r="22" spans="1:5" ht="15.75">
      <c r="A22" s="73" t="s">
        <v>71</v>
      </c>
      <c r="B22" s="53" t="s">
        <v>72</v>
      </c>
      <c r="C22" s="54">
        <v>300000</v>
      </c>
      <c r="D22" s="54">
        <f>'18.sz. m. Önk.Kiad'!D21+'11. sz. Hiv.Kiad'!D22+'15. sz. Óvoda Kiad.'!D22</f>
        <v>0</v>
      </c>
      <c r="E22" s="54">
        <f t="shared" si="0"/>
        <v>300000</v>
      </c>
    </row>
    <row r="23" spans="1:5" ht="15.75">
      <c r="A23" s="61" t="s">
        <v>343</v>
      </c>
      <c r="B23" s="55" t="s">
        <v>73</v>
      </c>
      <c r="C23" s="56">
        <f>SUM(C20:C22)</f>
        <v>16324512</v>
      </c>
      <c r="D23" s="54">
        <f>'18.sz. m. Önk.Kiad'!D22+'11. sz. Hiv.Kiad'!D23+'15. sz. Óvoda Kiad.'!D23</f>
        <v>0</v>
      </c>
      <c r="E23" s="56">
        <f t="shared" si="0"/>
        <v>16324512</v>
      </c>
    </row>
    <row r="24" spans="1:5" ht="15.75">
      <c r="A24" s="72" t="s">
        <v>434</v>
      </c>
      <c r="B24" s="55" t="s">
        <v>74</v>
      </c>
      <c r="C24" s="56">
        <f>SUM(C23,C19)</f>
        <v>260505408</v>
      </c>
      <c r="D24" s="56">
        <f>D19</f>
        <v>4320488</v>
      </c>
      <c r="E24" s="56">
        <f>SUM(C24:D24)</f>
        <v>264825896</v>
      </c>
    </row>
    <row r="25" spans="1:5" ht="15.75">
      <c r="A25" s="61" t="s">
        <v>405</v>
      </c>
      <c r="B25" s="55" t="s">
        <v>75</v>
      </c>
      <c r="C25" s="56">
        <v>57988626</v>
      </c>
      <c r="D25" s="56">
        <v>969108</v>
      </c>
      <c r="E25" s="56">
        <f t="shared" si="0"/>
        <v>58957734</v>
      </c>
    </row>
    <row r="26" spans="1:5" ht="15.75">
      <c r="A26" s="57" t="s">
        <v>76</v>
      </c>
      <c r="B26" s="53" t="s">
        <v>77</v>
      </c>
      <c r="C26" s="54">
        <v>4683000</v>
      </c>
      <c r="D26" s="54"/>
      <c r="E26" s="54">
        <f t="shared" si="0"/>
        <v>4683000</v>
      </c>
    </row>
    <row r="27" spans="1:5" ht="15.75">
      <c r="A27" s="57" t="s">
        <v>78</v>
      </c>
      <c r="B27" s="53" t="s">
        <v>79</v>
      </c>
      <c r="C27" s="54">
        <v>44736193</v>
      </c>
      <c r="D27" s="54">
        <v>300000</v>
      </c>
      <c r="E27" s="54">
        <f t="shared" si="0"/>
        <v>45036193</v>
      </c>
    </row>
    <row r="28" spans="1:5" ht="15.75">
      <c r="A28" s="57" t="s">
        <v>80</v>
      </c>
      <c r="B28" s="53" t="s">
        <v>81</v>
      </c>
      <c r="C28" s="54"/>
      <c r="D28" s="54">
        <f>'18.sz. m. Önk.Kiad'!D27+'11. sz. Hiv.Kiad'!D28+'15. sz. Óvoda Kiad.'!D28</f>
        <v>0</v>
      </c>
      <c r="E28" s="54">
        <f t="shared" si="0"/>
        <v>0</v>
      </c>
    </row>
    <row r="29" spans="1:5" ht="15.75">
      <c r="A29" s="61" t="s">
        <v>344</v>
      </c>
      <c r="B29" s="55" t="s">
        <v>82</v>
      </c>
      <c r="C29" s="56">
        <f>SUM(C26:C28)</f>
        <v>49419193</v>
      </c>
      <c r="D29" s="54">
        <f>D26+D27+D28</f>
        <v>300000</v>
      </c>
      <c r="E29" s="56">
        <f t="shared" si="0"/>
        <v>49719193</v>
      </c>
    </row>
    <row r="30" spans="1:5" ht="15.75">
      <c r="A30" s="57" t="s">
        <v>83</v>
      </c>
      <c r="B30" s="53" t="s">
        <v>84</v>
      </c>
      <c r="C30" s="54">
        <v>4180000</v>
      </c>
      <c r="D30" s="54">
        <v>100000</v>
      </c>
      <c r="E30" s="54">
        <f t="shared" si="0"/>
        <v>4280000</v>
      </c>
    </row>
    <row r="31" spans="1:5" ht="15.75">
      <c r="A31" s="57" t="s">
        <v>85</v>
      </c>
      <c r="B31" s="53" t="s">
        <v>86</v>
      </c>
      <c r="C31" s="54">
        <v>4290000</v>
      </c>
      <c r="D31" s="54">
        <f>'18.sz. m. Önk.Kiad'!D30+'11. sz. Hiv.Kiad'!D31+'15. sz. Óvoda Kiad.'!D31</f>
        <v>200000</v>
      </c>
      <c r="E31" s="54">
        <f t="shared" si="0"/>
        <v>4490000</v>
      </c>
    </row>
    <row r="32" spans="1:5" ht="15" customHeight="1">
      <c r="A32" s="61" t="s">
        <v>435</v>
      </c>
      <c r="B32" s="55" t="s">
        <v>87</v>
      </c>
      <c r="C32" s="56">
        <f>SUM(C30:C31)</f>
        <v>8470000</v>
      </c>
      <c r="D32" s="56">
        <f>SUM(D30:D31)</f>
        <v>300000</v>
      </c>
      <c r="E32" s="56">
        <f t="shared" si="0"/>
        <v>8770000</v>
      </c>
    </row>
    <row r="33" spans="1:5" ht="15.75">
      <c r="A33" s="57" t="s">
        <v>88</v>
      </c>
      <c r="B33" s="53" t="s">
        <v>89</v>
      </c>
      <c r="C33" s="54">
        <v>32900000</v>
      </c>
      <c r="D33" s="54">
        <v>1195000</v>
      </c>
      <c r="E33" s="54">
        <f t="shared" si="0"/>
        <v>34095000</v>
      </c>
    </row>
    <row r="34" spans="1:5" ht="15.75">
      <c r="A34" s="57" t="s">
        <v>90</v>
      </c>
      <c r="B34" s="53" t="s">
        <v>91</v>
      </c>
      <c r="C34" s="54"/>
      <c r="D34" s="54">
        <f>'18.sz. m. Önk.Kiad'!D33+'11. sz. Hiv.Kiad'!D34+'15. sz. Óvoda Kiad.'!D34</f>
        <v>0</v>
      </c>
      <c r="E34" s="54">
        <f t="shared" si="0"/>
        <v>0</v>
      </c>
    </row>
    <row r="35" spans="1:5" ht="15.75">
      <c r="A35" s="57" t="s">
        <v>406</v>
      </c>
      <c r="B35" s="53" t="s">
        <v>92</v>
      </c>
      <c r="C35" s="54">
        <v>4330000</v>
      </c>
      <c r="D35" s="54">
        <v>0</v>
      </c>
      <c r="E35" s="54">
        <f t="shared" si="0"/>
        <v>4330000</v>
      </c>
    </row>
    <row r="36" spans="1:5" ht="15.75">
      <c r="A36" s="57" t="s">
        <v>93</v>
      </c>
      <c r="B36" s="53" t="s">
        <v>94</v>
      </c>
      <c r="C36" s="54">
        <v>21095819</v>
      </c>
      <c r="D36" s="54">
        <v>200000</v>
      </c>
      <c r="E36" s="54">
        <f t="shared" si="0"/>
        <v>21295819</v>
      </c>
    </row>
    <row r="37" spans="1:5" ht="15.75">
      <c r="A37" s="57" t="s">
        <v>407</v>
      </c>
      <c r="B37" s="53" t="s">
        <v>95</v>
      </c>
      <c r="C37" s="54"/>
      <c r="D37" s="54">
        <f>'18.sz. m. Önk.Kiad'!D36+'11. sz. Hiv.Kiad'!D37+'15. sz. Óvoda Kiad.'!D37</f>
        <v>0</v>
      </c>
      <c r="E37" s="54">
        <f t="shared" si="0"/>
        <v>0</v>
      </c>
    </row>
    <row r="38" spans="1:5" ht="15.75">
      <c r="A38" s="73" t="s">
        <v>96</v>
      </c>
      <c r="B38" s="53" t="s">
        <v>97</v>
      </c>
      <c r="C38" s="54">
        <v>4250000</v>
      </c>
      <c r="D38" s="54">
        <v>350000</v>
      </c>
      <c r="E38" s="54">
        <f aca="true" t="shared" si="1" ref="E38:E70">SUM(C38:D38)</f>
        <v>4600000</v>
      </c>
    </row>
    <row r="39" spans="1:5" ht="15.75">
      <c r="A39" s="57" t="s">
        <v>408</v>
      </c>
      <c r="B39" s="53" t="s">
        <v>98</v>
      </c>
      <c r="C39" s="54">
        <v>32966880</v>
      </c>
      <c r="D39" s="54">
        <v>15000000</v>
      </c>
      <c r="E39" s="54">
        <f t="shared" si="1"/>
        <v>47966880</v>
      </c>
    </row>
    <row r="40" spans="1:5" ht="15.75">
      <c r="A40" s="61" t="s">
        <v>345</v>
      </c>
      <c r="B40" s="55" t="s">
        <v>99</v>
      </c>
      <c r="C40" s="56">
        <f>SUM(C33:C39)</f>
        <v>95542699</v>
      </c>
      <c r="D40" s="56">
        <f>SUM(D33:D39)</f>
        <v>16745000</v>
      </c>
      <c r="E40" s="56">
        <f t="shared" si="1"/>
        <v>112287699</v>
      </c>
    </row>
    <row r="41" spans="1:5" ht="15.75">
      <c r="A41" s="57" t="s">
        <v>100</v>
      </c>
      <c r="B41" s="53" t="s">
        <v>101</v>
      </c>
      <c r="C41" s="54">
        <v>600000</v>
      </c>
      <c r="D41" s="54">
        <v>150000</v>
      </c>
      <c r="E41" s="54">
        <f t="shared" si="1"/>
        <v>750000</v>
      </c>
    </row>
    <row r="42" spans="1:5" ht="15.75">
      <c r="A42" s="57" t="s">
        <v>102</v>
      </c>
      <c r="B42" s="53" t="s">
        <v>103</v>
      </c>
      <c r="C42" s="54">
        <v>3500000</v>
      </c>
      <c r="D42" s="54">
        <f>'18.sz. m. Önk.Kiad'!D41+'11. sz. Hiv.Kiad'!D42+'15. sz. Óvoda Kiad.'!D42</f>
        <v>0</v>
      </c>
      <c r="E42" s="54">
        <f t="shared" si="1"/>
        <v>3500000</v>
      </c>
    </row>
    <row r="43" spans="1:5" ht="15.75">
      <c r="A43" s="61" t="s">
        <v>346</v>
      </c>
      <c r="B43" s="55" t="s">
        <v>104</v>
      </c>
      <c r="C43" s="56">
        <f>SUM(C41:C42)</f>
        <v>4100000</v>
      </c>
      <c r="D43" s="56">
        <f>D41+D42</f>
        <v>150000</v>
      </c>
      <c r="E43" s="56">
        <f t="shared" si="1"/>
        <v>4250000</v>
      </c>
    </row>
    <row r="44" spans="1:5" ht="15.75">
      <c r="A44" s="57" t="s">
        <v>105</v>
      </c>
      <c r="B44" s="53" t="s">
        <v>106</v>
      </c>
      <c r="C44" s="54">
        <v>33506034</v>
      </c>
      <c r="D44" s="54">
        <v>3000000</v>
      </c>
      <c r="E44" s="54">
        <f t="shared" si="1"/>
        <v>36506034</v>
      </c>
    </row>
    <row r="45" spans="1:5" ht="15.75">
      <c r="A45" s="57" t="s">
        <v>107</v>
      </c>
      <c r="B45" s="53" t="s">
        <v>108</v>
      </c>
      <c r="C45" s="54">
        <v>0</v>
      </c>
      <c r="D45" s="54">
        <f>'18.sz. m. Önk.Kiad'!D44+'11. sz. Hiv.Kiad'!D45+'15. sz. Óvoda Kiad.'!D45</f>
        <v>0</v>
      </c>
      <c r="E45" s="54">
        <f t="shared" si="1"/>
        <v>0</v>
      </c>
    </row>
    <row r="46" spans="1:5" ht="15.75">
      <c r="A46" s="57" t="s">
        <v>409</v>
      </c>
      <c r="B46" s="53" t="s">
        <v>109</v>
      </c>
      <c r="C46" s="54">
        <v>6194813</v>
      </c>
      <c r="D46" s="54">
        <f>'18.sz. m. Önk.Kiad'!D45+'11. sz. Hiv.Kiad'!D46+'15. sz. Óvoda Kiad.'!D46</f>
        <v>0</v>
      </c>
      <c r="E46" s="54">
        <f t="shared" si="1"/>
        <v>6194813</v>
      </c>
    </row>
    <row r="47" spans="1:5" ht="15.75">
      <c r="A47" s="57" t="s">
        <v>410</v>
      </c>
      <c r="B47" s="53" t="s">
        <v>110</v>
      </c>
      <c r="C47" s="54"/>
      <c r="D47" s="54">
        <f>'18.sz. m. Önk.Kiad'!D46+'11. sz. Hiv.Kiad'!D47+'15. sz. Óvoda Kiad.'!D47</f>
        <v>0</v>
      </c>
      <c r="E47" s="54">
        <f t="shared" si="1"/>
        <v>0</v>
      </c>
    </row>
    <row r="48" spans="1:5" ht="15.75">
      <c r="A48" s="57" t="s">
        <v>111</v>
      </c>
      <c r="B48" s="53" t="s">
        <v>112</v>
      </c>
      <c r="C48" s="54">
        <v>3050000</v>
      </c>
      <c r="D48" s="54">
        <v>500000</v>
      </c>
      <c r="E48" s="54">
        <f t="shared" si="1"/>
        <v>3550000</v>
      </c>
    </row>
    <row r="49" spans="1:5" ht="15.75">
      <c r="A49" s="61" t="s">
        <v>347</v>
      </c>
      <c r="B49" s="55" t="s">
        <v>113</v>
      </c>
      <c r="C49" s="56">
        <f>SUM(C44:C48)</f>
        <v>42750847</v>
      </c>
      <c r="D49" s="54">
        <f>D44+D45+D46+D47+D48</f>
        <v>3500000</v>
      </c>
      <c r="E49" s="56">
        <f t="shared" si="1"/>
        <v>46250847</v>
      </c>
    </row>
    <row r="50" spans="1:6" ht="15.75">
      <c r="A50" s="61" t="s">
        <v>348</v>
      </c>
      <c r="B50" s="55" t="s">
        <v>114</v>
      </c>
      <c r="C50" s="56">
        <f>C29+C32++C40+C43+C49</f>
        <v>200282739</v>
      </c>
      <c r="D50" s="56">
        <f>D29+D32+D40+D43+D49</f>
        <v>20995000</v>
      </c>
      <c r="E50" s="56">
        <f t="shared" si="1"/>
        <v>221277739</v>
      </c>
      <c r="F50" s="49">
        <v>221277739</v>
      </c>
    </row>
    <row r="51" spans="1:5" ht="15.75">
      <c r="A51" s="57" t="s">
        <v>115</v>
      </c>
      <c r="B51" s="53" t="s">
        <v>116</v>
      </c>
      <c r="C51" s="54"/>
      <c r="D51" s="54"/>
      <c r="E51" s="54">
        <f t="shared" si="1"/>
        <v>0</v>
      </c>
    </row>
    <row r="52" spans="1:5" ht="15.75">
      <c r="A52" s="57" t="s">
        <v>349</v>
      </c>
      <c r="B52" s="53" t="s">
        <v>117</v>
      </c>
      <c r="C52" s="54"/>
      <c r="D52" s="54"/>
      <c r="E52" s="54">
        <f t="shared" si="1"/>
        <v>0</v>
      </c>
    </row>
    <row r="53" spans="1:5" ht="15.75">
      <c r="A53" s="57" t="s">
        <v>411</v>
      </c>
      <c r="B53" s="53" t="s">
        <v>118</v>
      </c>
      <c r="C53" s="54"/>
      <c r="D53" s="54"/>
      <c r="E53" s="54">
        <f t="shared" si="1"/>
        <v>0</v>
      </c>
    </row>
    <row r="54" spans="1:5" ht="15.75">
      <c r="A54" s="57" t="s">
        <v>412</v>
      </c>
      <c r="B54" s="53" t="s">
        <v>119</v>
      </c>
      <c r="C54" s="54"/>
      <c r="D54" s="54"/>
      <c r="E54" s="54">
        <f t="shared" si="1"/>
        <v>0</v>
      </c>
    </row>
    <row r="55" spans="1:5" ht="15.75">
      <c r="A55" s="57" t="s">
        <v>413</v>
      </c>
      <c r="B55" s="53" t="s">
        <v>120</v>
      </c>
      <c r="C55" s="54"/>
      <c r="D55" s="54"/>
      <c r="E55" s="54">
        <f t="shared" si="1"/>
        <v>0</v>
      </c>
    </row>
    <row r="56" spans="1:5" ht="15.75">
      <c r="A56" s="57" t="s">
        <v>414</v>
      </c>
      <c r="B56" s="53" t="s">
        <v>121</v>
      </c>
      <c r="C56" s="54"/>
      <c r="D56" s="54"/>
      <c r="E56" s="54">
        <f t="shared" si="1"/>
        <v>0</v>
      </c>
    </row>
    <row r="57" spans="1:5" ht="15.75">
      <c r="A57" s="57" t="s">
        <v>415</v>
      </c>
      <c r="B57" s="53" t="s">
        <v>122</v>
      </c>
      <c r="C57" s="54"/>
      <c r="D57" s="54"/>
      <c r="E57" s="54">
        <f t="shared" si="1"/>
        <v>0</v>
      </c>
    </row>
    <row r="58" spans="1:5" ht="15.75">
      <c r="A58" s="57" t="s">
        <v>416</v>
      </c>
      <c r="B58" s="53" t="s">
        <v>123</v>
      </c>
      <c r="C58" s="54">
        <v>34513000</v>
      </c>
      <c r="D58" s="54"/>
      <c r="E58" s="54">
        <f t="shared" si="1"/>
        <v>34513000</v>
      </c>
    </row>
    <row r="59" spans="1:5" ht="15.75">
      <c r="A59" s="61" t="s">
        <v>378</v>
      </c>
      <c r="B59" s="55" t="s">
        <v>124</v>
      </c>
      <c r="C59" s="56">
        <f>SUM(C51:C58)</f>
        <v>34513000</v>
      </c>
      <c r="D59" s="56">
        <f>D57</f>
        <v>0</v>
      </c>
      <c r="E59" s="56">
        <f t="shared" si="1"/>
        <v>34513000</v>
      </c>
    </row>
    <row r="60" spans="1:5" ht="15.75">
      <c r="A60" s="61" t="s">
        <v>660</v>
      </c>
      <c r="B60" s="55" t="s">
        <v>132</v>
      </c>
      <c r="C60" s="54">
        <v>2000000</v>
      </c>
      <c r="D60" s="54"/>
      <c r="E60" s="54">
        <f>C60+G62</f>
        <v>2000000</v>
      </c>
    </row>
    <row r="61" spans="1:5" ht="15.75">
      <c r="A61" s="71" t="s">
        <v>421</v>
      </c>
      <c r="B61" s="53" t="s">
        <v>140</v>
      </c>
      <c r="C61" s="54">
        <v>16500000</v>
      </c>
      <c r="D61" s="54"/>
      <c r="E61" s="54">
        <f t="shared" si="1"/>
        <v>16500000</v>
      </c>
    </row>
    <row r="62" spans="1:5" ht="15.75">
      <c r="A62" s="53" t="s">
        <v>602</v>
      </c>
      <c r="B62" s="53" t="s">
        <v>670</v>
      </c>
      <c r="C62" s="54">
        <v>11169233</v>
      </c>
      <c r="D62" s="54"/>
      <c r="E62" s="54">
        <v>11169233</v>
      </c>
    </row>
    <row r="63" spans="1:5" ht="15.75">
      <c r="A63" s="53" t="s">
        <v>603</v>
      </c>
      <c r="B63" s="53" t="s">
        <v>670</v>
      </c>
      <c r="C63" s="54">
        <v>9000000</v>
      </c>
      <c r="D63" s="54"/>
      <c r="E63" s="54">
        <v>9000000</v>
      </c>
    </row>
    <row r="64" spans="1:5" ht="15.75">
      <c r="A64" s="61" t="s">
        <v>384</v>
      </c>
      <c r="B64" s="55" t="s">
        <v>141</v>
      </c>
      <c r="C64" s="56">
        <f>SUM(C60:C63)</f>
        <v>38669233</v>
      </c>
      <c r="D64" s="56">
        <f>D60+D61+D62+D63</f>
        <v>0</v>
      </c>
      <c r="E64" s="56">
        <f>E60+E61+E62+E63</f>
        <v>38669233</v>
      </c>
    </row>
    <row r="65" spans="1:5" ht="15.75">
      <c r="A65" s="74" t="s">
        <v>549</v>
      </c>
      <c r="B65" s="55"/>
      <c r="C65" s="54"/>
      <c r="D65" s="54"/>
      <c r="E65" s="54"/>
    </row>
    <row r="66" spans="1:5" ht="15.75">
      <c r="A66" s="73" t="s">
        <v>142</v>
      </c>
      <c r="B66" s="53" t="s">
        <v>143</v>
      </c>
      <c r="C66" s="54"/>
      <c r="D66" s="54"/>
      <c r="E66" s="54">
        <f t="shared" si="1"/>
        <v>0</v>
      </c>
    </row>
    <row r="67" spans="1:5" ht="15.75">
      <c r="A67" s="73" t="s">
        <v>422</v>
      </c>
      <c r="B67" s="53" t="s">
        <v>144</v>
      </c>
      <c r="C67" s="54"/>
      <c r="D67" s="54">
        <v>280549802</v>
      </c>
      <c r="E67" s="54">
        <f t="shared" si="1"/>
        <v>280549802</v>
      </c>
    </row>
    <row r="68" spans="1:5" ht="15.75">
      <c r="A68" s="73" t="s">
        <v>145</v>
      </c>
      <c r="B68" s="53" t="s">
        <v>146</v>
      </c>
      <c r="C68" s="54"/>
      <c r="D68" s="54"/>
      <c r="E68" s="54">
        <f t="shared" si="1"/>
        <v>0</v>
      </c>
    </row>
    <row r="69" spans="1:5" ht="15.75">
      <c r="A69" s="73" t="s">
        <v>147</v>
      </c>
      <c r="B69" s="53" t="s">
        <v>148</v>
      </c>
      <c r="C69" s="54"/>
      <c r="D69" s="54">
        <v>4747450</v>
      </c>
      <c r="E69" s="54">
        <f t="shared" si="1"/>
        <v>4747450</v>
      </c>
    </row>
    <row r="70" spans="1:5" ht="15.75">
      <c r="A70" s="73" t="s">
        <v>149</v>
      </c>
      <c r="B70" s="53" t="s">
        <v>150</v>
      </c>
      <c r="C70" s="54"/>
      <c r="D70" s="54"/>
      <c r="E70" s="54">
        <f t="shared" si="1"/>
        <v>0</v>
      </c>
    </row>
    <row r="71" spans="1:5" ht="15.75">
      <c r="A71" s="73" t="s">
        <v>151</v>
      </c>
      <c r="B71" s="53" t="s">
        <v>152</v>
      </c>
      <c r="C71" s="54"/>
      <c r="D71" s="54"/>
      <c r="E71" s="54">
        <f>SUM(C71:D71)</f>
        <v>0</v>
      </c>
    </row>
    <row r="72" spans="1:5" ht="15.75">
      <c r="A72" s="73" t="s">
        <v>153</v>
      </c>
      <c r="B72" s="53" t="s">
        <v>154</v>
      </c>
      <c r="C72" s="54"/>
      <c r="D72" s="54">
        <v>77029497</v>
      </c>
      <c r="E72" s="54">
        <f>SUM(C72:D72)</f>
        <v>77029497</v>
      </c>
    </row>
    <row r="73" spans="1:5" ht="15.75">
      <c r="A73" s="75" t="s">
        <v>386</v>
      </c>
      <c r="B73" s="55" t="s">
        <v>155</v>
      </c>
      <c r="C73" s="56">
        <f>SUM(C66:C72)</f>
        <v>0</v>
      </c>
      <c r="D73" s="56">
        <f>SUM(D66:D72)</f>
        <v>362326749</v>
      </c>
      <c r="E73" s="56">
        <f>SUM(E66:E72)</f>
        <v>362326749</v>
      </c>
    </row>
    <row r="74" spans="1:7" ht="15.75">
      <c r="A74" s="57" t="s">
        <v>156</v>
      </c>
      <c r="B74" s="53" t="s">
        <v>157</v>
      </c>
      <c r="C74" s="54">
        <v>29138939</v>
      </c>
      <c r="D74" s="54">
        <v>22681714</v>
      </c>
      <c r="E74" s="54">
        <f>C74+D74</f>
        <v>51820653</v>
      </c>
      <c r="G74" s="50" t="s">
        <v>661</v>
      </c>
    </row>
    <row r="75" spans="1:5" ht="15.75">
      <c r="A75" s="57" t="s">
        <v>158</v>
      </c>
      <c r="B75" s="53" t="s">
        <v>159</v>
      </c>
      <c r="C75" s="54"/>
      <c r="D75" s="54"/>
      <c r="E75" s="54"/>
    </row>
    <row r="76" spans="1:5" ht="15.75">
      <c r="A76" s="57" t="s">
        <v>160</v>
      </c>
      <c r="B76" s="53" t="s">
        <v>161</v>
      </c>
      <c r="C76" s="54"/>
      <c r="D76" s="54"/>
      <c r="E76" s="54"/>
    </row>
    <row r="77" spans="1:5" ht="15.75">
      <c r="A77" s="57" t="s">
        <v>162</v>
      </c>
      <c r="B77" s="53" t="s">
        <v>163</v>
      </c>
      <c r="C77" s="54">
        <v>7867513</v>
      </c>
      <c r="D77" s="54">
        <v>6124063</v>
      </c>
      <c r="E77" s="54">
        <f>C77+D77</f>
        <v>13991576</v>
      </c>
    </row>
    <row r="78" spans="1:5" ht="15.75">
      <c r="A78" s="61" t="s">
        <v>387</v>
      </c>
      <c r="B78" s="55" t="s">
        <v>164</v>
      </c>
      <c r="C78" s="56">
        <f>SUM(C74:C77)</f>
        <v>37006452</v>
      </c>
      <c r="D78" s="56">
        <f>SUM(D74:D77)</f>
        <v>28805777</v>
      </c>
      <c r="E78" s="56">
        <f>C78+D78</f>
        <v>65812229</v>
      </c>
    </row>
    <row r="79" spans="1:6" ht="15.75">
      <c r="A79" s="61" t="s">
        <v>388</v>
      </c>
      <c r="B79" s="55" t="s">
        <v>175</v>
      </c>
      <c r="C79" s="54">
        <f>'18.sz. m. Önk.Kiad'!C76+'11. sz. Hiv.Kiad'!C83+'15. sz. Óvoda Kiad.'!C71</f>
        <v>0</v>
      </c>
      <c r="D79" s="54">
        <v>13730098</v>
      </c>
      <c r="E79" s="56">
        <f>C79+D79</f>
        <v>13730098</v>
      </c>
      <c r="F79" s="49">
        <f>SUM(E73+E78)</f>
        <v>428138978</v>
      </c>
    </row>
    <row r="80" spans="1:5" ht="15.75">
      <c r="A80" s="74" t="s">
        <v>548</v>
      </c>
      <c r="B80" s="55"/>
      <c r="C80" s="54">
        <f>'18.sz. m. Önk.Kiad'!C77+'11. sz. Hiv.Kiad'!C84+'15. sz. Óvoda Kiad.'!C72</f>
        <v>0</v>
      </c>
      <c r="D80" s="54">
        <f>'18.sz. m. Önk.Kiad'!D77+'11. sz. Hiv.Kiad'!D84+'15. sz. Óvoda Kiad.'!D72</f>
        <v>0</v>
      </c>
      <c r="E80" s="54">
        <f>C80+D80</f>
        <v>0</v>
      </c>
    </row>
    <row r="81" spans="1:5" ht="15.75">
      <c r="A81" s="75" t="s">
        <v>436</v>
      </c>
      <c r="B81" s="55" t="s">
        <v>176</v>
      </c>
      <c r="C81" s="56">
        <f>SUM(C24+C25+C50+C59+C64+C73+C78+C79)</f>
        <v>628965458</v>
      </c>
      <c r="D81" s="56">
        <f>SUM(D24+D25+D50+D59+D64+D73+D78+D79)</f>
        <v>431147220</v>
      </c>
      <c r="E81" s="56">
        <f>SUM(C81:D81)</f>
        <v>1060112678</v>
      </c>
    </row>
    <row r="82" spans="1:24" ht="15.75">
      <c r="A82" s="57" t="s">
        <v>429</v>
      </c>
      <c r="B82" s="57" t="s">
        <v>177</v>
      </c>
      <c r="C82" s="54"/>
      <c r="D82" s="54">
        <v>4771430</v>
      </c>
      <c r="E82" s="54">
        <f>SUM(C82:D82)</f>
        <v>4771430</v>
      </c>
      <c r="F82" s="58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60"/>
      <c r="X82" s="60"/>
    </row>
    <row r="83" spans="1:24" ht="15.75">
      <c r="A83" s="57" t="s">
        <v>180</v>
      </c>
      <c r="B83" s="57" t="s">
        <v>181</v>
      </c>
      <c r="C83" s="54"/>
      <c r="D83" s="54"/>
      <c r="E83" s="54">
        <f>SUM(C83:D83)</f>
        <v>0</v>
      </c>
      <c r="F83" s="58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60"/>
      <c r="X83" s="60"/>
    </row>
    <row r="84" spans="1:24" ht="15.75">
      <c r="A84" s="57" t="s">
        <v>430</v>
      </c>
      <c r="B84" s="57" t="s">
        <v>182</v>
      </c>
      <c r="C84" s="54"/>
      <c r="D84" s="54"/>
      <c r="E84" s="54">
        <f>SUM(C84:D84)</f>
        <v>0</v>
      </c>
      <c r="F84" s="58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60"/>
      <c r="X84" s="60"/>
    </row>
    <row r="85" spans="1:24" ht="15.75">
      <c r="A85" s="61" t="s">
        <v>393</v>
      </c>
      <c r="B85" s="61" t="s">
        <v>184</v>
      </c>
      <c r="C85" s="54">
        <f>SUM(C82:C84)</f>
        <v>0</v>
      </c>
      <c r="D85" s="54">
        <f>SUM(D82:D84)</f>
        <v>4771430</v>
      </c>
      <c r="E85" s="54">
        <f>SUM(E82:E84)</f>
        <v>4771430</v>
      </c>
      <c r="F85" s="62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0"/>
      <c r="X85" s="60"/>
    </row>
    <row r="86" spans="1:24" ht="15.75">
      <c r="A86" s="73" t="s">
        <v>431</v>
      </c>
      <c r="B86" s="57" t="s">
        <v>185</v>
      </c>
      <c r="C86" s="54"/>
      <c r="D86" s="54"/>
      <c r="E86" s="54"/>
      <c r="F86" s="64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0"/>
      <c r="X86" s="60"/>
    </row>
    <row r="87" spans="1:24" ht="15.75">
      <c r="A87" s="73" t="s">
        <v>399</v>
      </c>
      <c r="B87" s="57" t="s">
        <v>188</v>
      </c>
      <c r="C87" s="54"/>
      <c r="D87" s="54"/>
      <c r="E87" s="54"/>
      <c r="F87" s="64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0"/>
      <c r="X87" s="60"/>
    </row>
    <row r="88" spans="1:24" ht="15.75">
      <c r="A88" s="57" t="s">
        <v>189</v>
      </c>
      <c r="B88" s="57" t="s">
        <v>190</v>
      </c>
      <c r="C88" s="54"/>
      <c r="D88" s="54"/>
      <c r="E88" s="54"/>
      <c r="F88" s="58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60"/>
      <c r="X88" s="60"/>
    </row>
    <row r="89" spans="1:24" ht="15.75">
      <c r="A89" s="57" t="s">
        <v>432</v>
      </c>
      <c r="B89" s="57" t="s">
        <v>191</v>
      </c>
      <c r="C89" s="54"/>
      <c r="D89" s="54"/>
      <c r="E89" s="54"/>
      <c r="F89" s="58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/>
      <c r="X89" s="60"/>
    </row>
    <row r="90" spans="1:24" ht="15.75">
      <c r="A90" s="75" t="s">
        <v>396</v>
      </c>
      <c r="B90" s="61" t="s">
        <v>192</v>
      </c>
      <c r="C90" s="54">
        <f>SUM(C86:C89)</f>
        <v>0</v>
      </c>
      <c r="D90" s="54">
        <f>SUM(D86:D89)</f>
        <v>0</v>
      </c>
      <c r="E90" s="54">
        <f>SUM(E86:E89)</f>
        <v>0</v>
      </c>
      <c r="F90" s="66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0"/>
      <c r="X90" s="60"/>
    </row>
    <row r="91" spans="1:24" ht="15.75">
      <c r="A91" s="73" t="s">
        <v>193</v>
      </c>
      <c r="B91" s="57" t="s">
        <v>194</v>
      </c>
      <c r="C91" s="54"/>
      <c r="D91" s="54"/>
      <c r="E91" s="54"/>
      <c r="F91" s="64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0"/>
      <c r="X91" s="60"/>
    </row>
    <row r="92" spans="1:24" ht="15.75">
      <c r="A92" s="73" t="s">
        <v>195</v>
      </c>
      <c r="B92" s="57" t="s">
        <v>196</v>
      </c>
      <c r="C92" s="54">
        <v>11847626</v>
      </c>
      <c r="D92" s="54"/>
      <c r="E92" s="54">
        <f>SUM(C92:D92)</f>
        <v>11847626</v>
      </c>
      <c r="F92" s="64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0"/>
      <c r="X92" s="60"/>
    </row>
    <row r="93" spans="1:24" ht="15.75">
      <c r="A93" s="75" t="s">
        <v>197</v>
      </c>
      <c r="B93" s="61" t="s">
        <v>198</v>
      </c>
      <c r="C93" s="56">
        <v>282035555</v>
      </c>
      <c r="D93" s="56"/>
      <c r="E93" s="56">
        <v>282035555</v>
      </c>
      <c r="F93" s="64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0"/>
      <c r="X93" s="60"/>
    </row>
    <row r="94" spans="1:24" ht="15.75">
      <c r="A94" s="73" t="s">
        <v>199</v>
      </c>
      <c r="B94" s="57" t="s">
        <v>200</v>
      </c>
      <c r="C94" s="56"/>
      <c r="D94" s="56"/>
      <c r="E94" s="54">
        <f>SUM(C94:D94)</f>
        <v>0</v>
      </c>
      <c r="F94" s="64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0"/>
      <c r="X94" s="60"/>
    </row>
    <row r="95" spans="1:24" ht="15.75">
      <c r="A95" s="75" t="s">
        <v>397</v>
      </c>
      <c r="B95" s="61" t="s">
        <v>205</v>
      </c>
      <c r="C95" s="56">
        <f>SUM(C85+C90+C92+C93+C94)</f>
        <v>293883181</v>
      </c>
      <c r="D95" s="56">
        <f>SUM(D85+D90+D91+D92+D93+D94)</f>
        <v>4771430</v>
      </c>
      <c r="E95" s="56">
        <f>SUM(E85+E90+E92+E93)</f>
        <v>298654611</v>
      </c>
      <c r="F95" s="66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0"/>
      <c r="X95" s="60"/>
    </row>
    <row r="96" spans="1:24" ht="15.75">
      <c r="A96" s="75" t="s">
        <v>437</v>
      </c>
      <c r="B96" s="61" t="s">
        <v>218</v>
      </c>
      <c r="C96" s="56">
        <f>SUM(C95)</f>
        <v>293883181</v>
      </c>
      <c r="D96" s="56">
        <f>SUM(D95)</f>
        <v>4771430</v>
      </c>
      <c r="E96" s="56">
        <f>SUM(C96:D96)</f>
        <v>298654611</v>
      </c>
      <c r="F96" s="66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0"/>
      <c r="X96" s="60"/>
    </row>
    <row r="97" spans="1:24" ht="15.75">
      <c r="A97" s="56" t="s">
        <v>473</v>
      </c>
      <c r="B97" s="54"/>
      <c r="C97" s="56">
        <f>C81+C96</f>
        <v>922848639</v>
      </c>
      <c r="D97" s="56">
        <f>D81+D95</f>
        <v>435918650</v>
      </c>
      <c r="E97" s="56">
        <f>E81+E96</f>
        <v>1358767289</v>
      </c>
      <c r="F97" s="68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</row>
    <row r="98" spans="2:24" ht="15.75">
      <c r="B98" s="60"/>
      <c r="C98" s="60"/>
      <c r="D98" s="60"/>
      <c r="E98" s="60"/>
      <c r="F98" s="68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2:24" ht="15.75">
      <c r="B99" s="60"/>
      <c r="C99" s="60"/>
      <c r="D99" s="60"/>
      <c r="E99" s="60"/>
      <c r="F99" s="68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  <row r="100" spans="2:24" ht="15.75">
      <c r="B100" s="60"/>
      <c r="C100" s="60"/>
      <c r="D100" s="60"/>
      <c r="E100" s="60"/>
      <c r="F100" s="68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</row>
    <row r="101" spans="2:24" ht="15.75">
      <c r="B101" s="60"/>
      <c r="C101" s="60"/>
      <c r="D101" s="60"/>
      <c r="E101" s="60"/>
      <c r="F101" s="68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</row>
    <row r="102" spans="2:24" ht="15.75">
      <c r="B102" s="60"/>
      <c r="C102" s="60"/>
      <c r="D102" s="60"/>
      <c r="E102" s="60"/>
      <c r="F102" s="68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</row>
    <row r="103" spans="2:24" ht="15.75">
      <c r="B103" s="60"/>
      <c r="C103" s="60"/>
      <c r="D103" s="60"/>
      <c r="E103" s="60"/>
      <c r="F103" s="68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</row>
    <row r="104" spans="2:24" ht="15.75">
      <c r="B104" s="60"/>
      <c r="C104" s="60"/>
      <c r="D104" s="60"/>
      <c r="E104" s="60"/>
      <c r="F104" s="68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</row>
    <row r="105" spans="2:24" ht="15.75">
      <c r="B105" s="60"/>
      <c r="C105" s="60"/>
      <c r="D105" s="60"/>
      <c r="E105" s="60"/>
      <c r="F105" s="68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</row>
    <row r="106" spans="2:24" ht="15.75">
      <c r="B106" s="60"/>
      <c r="C106" s="60"/>
      <c r="D106" s="60"/>
      <c r="E106" s="60"/>
      <c r="F106" s="68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</row>
    <row r="107" spans="2:24" ht="15.75">
      <c r="B107" s="60"/>
      <c r="C107" s="60"/>
      <c r="D107" s="60"/>
      <c r="E107" s="60"/>
      <c r="F107" s="68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</row>
    <row r="108" spans="2:24" ht="15.75">
      <c r="B108" s="60"/>
      <c r="C108" s="60"/>
      <c r="D108" s="60"/>
      <c r="E108" s="60"/>
      <c r="F108" s="68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</row>
    <row r="109" spans="2:24" ht="15.75">
      <c r="B109" s="60"/>
      <c r="C109" s="60"/>
      <c r="D109" s="60"/>
      <c r="E109" s="60"/>
      <c r="F109" s="68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  <row r="110" spans="2:24" ht="15.75">
      <c r="B110" s="60"/>
      <c r="C110" s="60"/>
      <c r="D110" s="60"/>
      <c r="E110" s="60"/>
      <c r="F110" s="68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2:24" ht="15.75">
      <c r="B111" s="60"/>
      <c r="C111" s="60"/>
      <c r="D111" s="60"/>
      <c r="E111" s="60"/>
      <c r="F111" s="68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2:24" ht="15.75">
      <c r="B112" s="60"/>
      <c r="C112" s="60"/>
      <c r="D112" s="60"/>
      <c r="E112" s="60"/>
      <c r="F112" s="68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</row>
    <row r="113" spans="2:24" ht="15.75">
      <c r="B113" s="60"/>
      <c r="C113" s="60"/>
      <c r="D113" s="60"/>
      <c r="E113" s="60"/>
      <c r="F113" s="68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</row>
    <row r="114" spans="2:24" ht="15.75">
      <c r="B114" s="60"/>
      <c r="C114" s="60"/>
      <c r="D114" s="60"/>
      <c r="E114" s="60"/>
      <c r="F114" s="68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</row>
    <row r="115" spans="2:24" ht="15.75">
      <c r="B115" s="60"/>
      <c r="C115" s="60"/>
      <c r="D115" s="60"/>
      <c r="E115" s="60"/>
      <c r="F115" s="68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</row>
    <row r="116" spans="2:24" ht="15.75">
      <c r="B116" s="60"/>
      <c r="C116" s="60"/>
      <c r="D116" s="60"/>
      <c r="E116" s="60"/>
      <c r="F116" s="68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</row>
    <row r="117" spans="2:24" ht="15.75">
      <c r="B117" s="60"/>
      <c r="C117" s="60"/>
      <c r="D117" s="60"/>
      <c r="E117" s="60"/>
      <c r="F117" s="68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</row>
    <row r="118" spans="2:24" ht="15.75">
      <c r="B118" s="60"/>
      <c r="C118" s="60"/>
      <c r="D118" s="60"/>
      <c r="E118" s="60"/>
      <c r="F118" s="68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</row>
    <row r="119" spans="2:24" ht="15.75">
      <c r="B119" s="60"/>
      <c r="C119" s="60"/>
      <c r="D119" s="60"/>
      <c r="E119" s="60"/>
      <c r="F119" s="68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</row>
    <row r="120" spans="2:24" ht="15.75">
      <c r="B120" s="60"/>
      <c r="C120" s="60"/>
      <c r="D120" s="60"/>
      <c r="E120" s="60"/>
      <c r="F120" s="68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</row>
    <row r="121" spans="2:24" ht="15.75">
      <c r="B121" s="60"/>
      <c r="C121" s="60"/>
      <c r="D121" s="60"/>
      <c r="E121" s="60"/>
      <c r="F121" s="68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</row>
    <row r="122" spans="2:24" ht="15.75">
      <c r="B122" s="60"/>
      <c r="C122" s="60"/>
      <c r="D122" s="60"/>
      <c r="E122" s="60"/>
      <c r="F122" s="68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  <row r="123" spans="2:24" ht="15.75">
      <c r="B123" s="60"/>
      <c r="C123" s="60"/>
      <c r="D123" s="60"/>
      <c r="E123" s="60"/>
      <c r="F123" s="68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</row>
    <row r="124" spans="2:24" ht="15.75">
      <c r="B124" s="60"/>
      <c r="C124" s="60"/>
      <c r="D124" s="60"/>
      <c r="E124" s="60"/>
      <c r="F124" s="68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</row>
    <row r="125" spans="2:24" ht="15.75">
      <c r="B125" s="60"/>
      <c r="C125" s="60"/>
      <c r="D125" s="60"/>
      <c r="E125" s="60"/>
      <c r="F125" s="68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  <row r="126" spans="2:24" ht="15.75">
      <c r="B126" s="60"/>
      <c r="C126" s="60"/>
      <c r="D126" s="60"/>
      <c r="E126" s="60"/>
      <c r="F126" s="68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</row>
    <row r="127" spans="2:24" ht="15.75">
      <c r="B127" s="60"/>
      <c r="C127" s="60"/>
      <c r="D127" s="60"/>
      <c r="E127" s="60"/>
      <c r="F127" s="68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  <row r="128" spans="2:24" ht="15.75">
      <c r="B128" s="60"/>
      <c r="C128" s="60"/>
      <c r="D128" s="60"/>
      <c r="E128" s="60"/>
      <c r="F128" s="68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</row>
    <row r="129" spans="2:24" ht="15.75">
      <c r="B129" s="60"/>
      <c r="C129" s="60"/>
      <c r="D129" s="60"/>
      <c r="E129" s="60"/>
      <c r="F129" s="68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</row>
    <row r="130" spans="2:24" ht="15.75">
      <c r="B130" s="60"/>
      <c r="C130" s="60"/>
      <c r="D130" s="60"/>
      <c r="E130" s="60"/>
      <c r="F130" s="68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</row>
    <row r="131" spans="2:24" ht="15.75">
      <c r="B131" s="60"/>
      <c r="C131" s="60"/>
      <c r="D131" s="60"/>
      <c r="E131" s="60"/>
      <c r="F131" s="68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</row>
    <row r="132" spans="2:24" ht="15.75">
      <c r="B132" s="60"/>
      <c r="C132" s="60"/>
      <c r="D132" s="60"/>
      <c r="E132" s="60"/>
      <c r="F132" s="68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  <row r="133" spans="2:24" ht="15.75">
      <c r="B133" s="60"/>
      <c r="C133" s="60"/>
      <c r="D133" s="60"/>
      <c r="E133" s="60"/>
      <c r="F133" s="68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</row>
    <row r="134" spans="2:24" ht="15.75">
      <c r="B134" s="60"/>
      <c r="C134" s="60"/>
      <c r="D134" s="60"/>
      <c r="E134" s="60"/>
      <c r="F134" s="68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  <row r="135" spans="2:24" ht="15.75">
      <c r="B135" s="60"/>
      <c r="C135" s="60"/>
      <c r="D135" s="60"/>
      <c r="E135" s="60"/>
      <c r="F135" s="68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</row>
    <row r="136" spans="2:24" ht="15.75">
      <c r="B136" s="60"/>
      <c r="C136" s="60"/>
      <c r="D136" s="60"/>
      <c r="E136" s="60"/>
      <c r="F136" s="68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</row>
    <row r="137" spans="2:24" ht="15.75">
      <c r="B137" s="60"/>
      <c r="C137" s="60"/>
      <c r="D137" s="60"/>
      <c r="E137" s="60"/>
      <c r="F137" s="68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</row>
    <row r="138" spans="2:24" ht="15.75">
      <c r="B138" s="60"/>
      <c r="C138" s="60"/>
      <c r="D138" s="60"/>
      <c r="E138" s="60"/>
      <c r="F138" s="68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</row>
    <row r="139" spans="2:24" ht="15.75">
      <c r="B139" s="60"/>
      <c r="C139" s="60"/>
      <c r="D139" s="60"/>
      <c r="E139" s="60"/>
      <c r="F139" s="68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</row>
    <row r="140" spans="2:24" ht="15.75">
      <c r="B140" s="60"/>
      <c r="C140" s="60"/>
      <c r="D140" s="60"/>
      <c r="E140" s="60"/>
      <c r="F140" s="68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</row>
    <row r="141" spans="2:24" ht="15.75">
      <c r="B141" s="60"/>
      <c r="C141" s="60"/>
      <c r="D141" s="60"/>
      <c r="E141" s="60"/>
      <c r="F141" s="68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  <row r="142" spans="2:24" ht="15.75">
      <c r="B142" s="60"/>
      <c r="C142" s="60"/>
      <c r="D142" s="60"/>
      <c r="E142" s="60"/>
      <c r="F142" s="68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</row>
    <row r="143" spans="2:24" ht="15.75">
      <c r="B143" s="60"/>
      <c r="C143" s="60"/>
      <c r="D143" s="60"/>
      <c r="E143" s="60"/>
      <c r="F143" s="68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</row>
    <row r="144" spans="2:24" ht="15.75">
      <c r="B144" s="60"/>
      <c r="C144" s="60"/>
      <c r="D144" s="60"/>
      <c r="E144" s="60"/>
      <c r="F144" s="68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</row>
    <row r="145" spans="2:24" ht="15.75">
      <c r="B145" s="60"/>
      <c r="C145" s="60"/>
      <c r="D145" s="60"/>
      <c r="E145" s="60"/>
      <c r="F145" s="68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</row>
    <row r="146" spans="2:24" ht="15.75">
      <c r="B146" s="60"/>
      <c r="C146" s="60"/>
      <c r="D146" s="60"/>
      <c r="E146" s="60"/>
      <c r="F146" s="68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</row>
  </sheetData>
  <sheetProtection/>
  <mergeCells count="2">
    <mergeCell ref="A2:E2"/>
    <mergeCell ref="A1:E1"/>
  </mergeCells>
  <printOptions/>
  <pageMargins left="0.25" right="0.25" top="0.75" bottom="0.75" header="0.3" footer="0.3"/>
  <pageSetup fitToHeight="1" fitToWidth="1" horizontalDpi="300" verticalDpi="300" orientation="portrait" paperSize="9" scale="47" r:id="rId1"/>
  <headerFooter>
    <oddHeader>&amp;R&amp;"-,Félkövér"1. számú melléklet</oddHeader>
    <oddFooter>&amp;R&amp;"-,Félkövér"1. számú melléklet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C115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"/>
  <cols>
    <col min="1" max="1" width="91.28125" style="116" customWidth="1"/>
    <col min="2" max="2" width="10.8515625" style="116" customWidth="1"/>
    <col min="3" max="3" width="16.140625" style="116" customWidth="1"/>
    <col min="4" max="16384" width="9.140625" style="116" customWidth="1"/>
  </cols>
  <sheetData>
    <row r="1" spans="1:3" ht="27" customHeight="1">
      <c r="A1" s="332" t="s">
        <v>686</v>
      </c>
      <c r="B1" s="346"/>
      <c r="C1" s="346"/>
    </row>
    <row r="2" spans="1:3" ht="27" customHeight="1">
      <c r="A2" s="333" t="s">
        <v>727</v>
      </c>
      <c r="B2" s="346"/>
      <c r="C2" s="346"/>
    </row>
    <row r="3" spans="1:3" ht="19.5" customHeight="1">
      <c r="A3" s="262"/>
      <c r="B3" s="263"/>
      <c r="C3" s="263"/>
    </row>
    <row r="4" ht="15.75">
      <c r="A4" s="138" t="s">
        <v>616</v>
      </c>
    </row>
    <row r="5" spans="1:3" ht="31.5">
      <c r="A5" s="243" t="s">
        <v>605</v>
      </c>
      <c r="B5" s="118" t="s">
        <v>40</v>
      </c>
      <c r="C5" s="264" t="s">
        <v>4</v>
      </c>
    </row>
    <row r="6" spans="1:3" ht="15.75">
      <c r="A6" s="123" t="s">
        <v>552</v>
      </c>
      <c r="B6" s="124" t="s">
        <v>130</v>
      </c>
      <c r="C6" s="122"/>
    </row>
    <row r="7" spans="1:3" ht="15.75">
      <c r="A7" s="123" t="s">
        <v>553</v>
      </c>
      <c r="B7" s="124" t="s">
        <v>130</v>
      </c>
      <c r="C7" s="122"/>
    </row>
    <row r="8" spans="1:3" ht="15.75">
      <c r="A8" s="123" t="s">
        <v>554</v>
      </c>
      <c r="B8" s="124" t="s">
        <v>130</v>
      </c>
      <c r="C8" s="122"/>
    </row>
    <row r="9" spans="1:3" ht="15.75">
      <c r="A9" s="123" t="s">
        <v>555</v>
      </c>
      <c r="B9" s="124" t="s">
        <v>130</v>
      </c>
      <c r="C9" s="122"/>
    </row>
    <row r="10" spans="1:3" ht="15.75">
      <c r="A10" s="123" t="s">
        <v>556</v>
      </c>
      <c r="B10" s="124" t="s">
        <v>130</v>
      </c>
      <c r="C10" s="122"/>
    </row>
    <row r="11" spans="1:3" ht="15.75">
      <c r="A11" s="123" t="s">
        <v>557</v>
      </c>
      <c r="B11" s="124" t="s">
        <v>130</v>
      </c>
      <c r="C11" s="122"/>
    </row>
    <row r="12" spans="1:3" ht="15.75">
      <c r="A12" s="123" t="s">
        <v>558</v>
      </c>
      <c r="B12" s="124" t="s">
        <v>130</v>
      </c>
      <c r="C12" s="122"/>
    </row>
    <row r="13" spans="1:3" ht="15.75">
      <c r="A13" s="123" t="s">
        <v>559</v>
      </c>
      <c r="B13" s="124" t="s">
        <v>130</v>
      </c>
      <c r="C13" s="122"/>
    </row>
    <row r="14" spans="1:3" ht="15.75">
      <c r="A14" s="123" t="s">
        <v>560</v>
      </c>
      <c r="B14" s="124" t="s">
        <v>130</v>
      </c>
      <c r="C14" s="122"/>
    </row>
    <row r="15" spans="1:3" ht="15.75">
      <c r="A15" s="123" t="s">
        <v>561</v>
      </c>
      <c r="B15" s="124" t="s">
        <v>130</v>
      </c>
      <c r="C15" s="122"/>
    </row>
    <row r="16" spans="1:3" ht="15.75">
      <c r="A16" s="265" t="s">
        <v>379</v>
      </c>
      <c r="B16" s="117" t="s">
        <v>130</v>
      </c>
      <c r="C16" s="125">
        <f>SUM(C6:C15)</f>
        <v>0</v>
      </c>
    </row>
    <row r="17" spans="1:3" ht="15.75">
      <c r="A17" s="123" t="s">
        <v>552</v>
      </c>
      <c r="B17" s="124" t="s">
        <v>131</v>
      </c>
      <c r="C17" s="122"/>
    </row>
    <row r="18" spans="1:3" ht="15.75">
      <c r="A18" s="123" t="s">
        <v>553</v>
      </c>
      <c r="B18" s="124" t="s">
        <v>131</v>
      </c>
      <c r="C18" s="122"/>
    </row>
    <row r="19" spans="1:3" ht="15.75">
      <c r="A19" s="123" t="s">
        <v>554</v>
      </c>
      <c r="B19" s="124" t="s">
        <v>131</v>
      </c>
      <c r="C19" s="122"/>
    </row>
    <row r="20" spans="1:3" ht="15.75">
      <c r="A20" s="123" t="s">
        <v>555</v>
      </c>
      <c r="B20" s="124" t="s">
        <v>131</v>
      </c>
      <c r="C20" s="122"/>
    </row>
    <row r="21" spans="1:3" ht="15.75">
      <c r="A21" s="123" t="s">
        <v>556</v>
      </c>
      <c r="B21" s="124" t="s">
        <v>131</v>
      </c>
      <c r="C21" s="122"/>
    </row>
    <row r="22" spans="1:3" ht="15.75">
      <c r="A22" s="123" t="s">
        <v>557</v>
      </c>
      <c r="B22" s="124" t="s">
        <v>131</v>
      </c>
      <c r="C22" s="122"/>
    </row>
    <row r="23" spans="1:3" ht="15.75">
      <c r="A23" s="123" t="s">
        <v>558</v>
      </c>
      <c r="B23" s="124" t="s">
        <v>131</v>
      </c>
      <c r="C23" s="122"/>
    </row>
    <row r="24" spans="1:3" ht="15.75">
      <c r="A24" s="123" t="s">
        <v>559</v>
      </c>
      <c r="B24" s="124" t="s">
        <v>131</v>
      </c>
      <c r="C24" s="122"/>
    </row>
    <row r="25" spans="1:3" ht="15.75">
      <c r="A25" s="123" t="s">
        <v>560</v>
      </c>
      <c r="B25" s="124" t="s">
        <v>131</v>
      </c>
      <c r="C25" s="122"/>
    </row>
    <row r="26" spans="1:3" ht="15.75">
      <c r="A26" s="123" t="s">
        <v>561</v>
      </c>
      <c r="B26" s="124" t="s">
        <v>131</v>
      </c>
      <c r="C26" s="122"/>
    </row>
    <row r="27" spans="1:3" ht="15.75">
      <c r="A27" s="265" t="s">
        <v>380</v>
      </c>
      <c r="B27" s="117" t="s">
        <v>131</v>
      </c>
      <c r="C27" s="125">
        <f>SUM(C17:C26)</f>
        <v>0</v>
      </c>
    </row>
    <row r="28" spans="1:3" ht="15.75">
      <c r="A28" s="123" t="s">
        <v>552</v>
      </c>
      <c r="B28" s="124" t="s">
        <v>132</v>
      </c>
      <c r="C28" s="122"/>
    </row>
    <row r="29" spans="1:3" ht="15.75">
      <c r="A29" s="123" t="s">
        <v>553</v>
      </c>
      <c r="B29" s="124" t="s">
        <v>132</v>
      </c>
      <c r="C29" s="122"/>
    </row>
    <row r="30" spans="1:3" ht="15.75">
      <c r="A30" s="123" t="s">
        <v>554</v>
      </c>
      <c r="B30" s="124" t="s">
        <v>132</v>
      </c>
      <c r="C30" s="122"/>
    </row>
    <row r="31" spans="1:3" ht="15.75">
      <c r="A31" s="123" t="s">
        <v>555</v>
      </c>
      <c r="B31" s="124" t="s">
        <v>132</v>
      </c>
      <c r="C31" s="122"/>
    </row>
    <row r="32" spans="1:3" ht="15.75">
      <c r="A32" s="123" t="s">
        <v>556</v>
      </c>
      <c r="B32" s="124" t="s">
        <v>132</v>
      </c>
      <c r="C32" s="122"/>
    </row>
    <row r="33" spans="1:3" ht="15.75">
      <c r="A33" s="123" t="s">
        <v>557</v>
      </c>
      <c r="B33" s="124" t="s">
        <v>132</v>
      </c>
      <c r="C33" s="122"/>
    </row>
    <row r="34" spans="1:3" ht="15.75">
      <c r="A34" s="123" t="s">
        <v>558</v>
      </c>
      <c r="B34" s="124" t="s">
        <v>132</v>
      </c>
      <c r="C34" s="122">
        <v>2000000</v>
      </c>
    </row>
    <row r="35" spans="1:3" ht="15.75">
      <c r="A35" s="123" t="s">
        <v>559</v>
      </c>
      <c r="B35" s="124" t="s">
        <v>132</v>
      </c>
      <c r="C35" s="122"/>
    </row>
    <row r="36" spans="1:3" ht="15.75">
      <c r="A36" s="123" t="s">
        <v>560</v>
      </c>
      <c r="B36" s="124" t="s">
        <v>132</v>
      </c>
      <c r="C36" s="122"/>
    </row>
    <row r="37" spans="1:3" ht="15.75">
      <c r="A37" s="123" t="s">
        <v>561</v>
      </c>
      <c r="B37" s="124" t="s">
        <v>132</v>
      </c>
      <c r="C37" s="122"/>
    </row>
    <row r="38" spans="1:3" ht="15.75">
      <c r="A38" s="265" t="s">
        <v>381</v>
      </c>
      <c r="B38" s="117" t="s">
        <v>132</v>
      </c>
      <c r="C38" s="125">
        <f>SUM(C28:C37)</f>
        <v>2000000</v>
      </c>
    </row>
    <row r="39" spans="1:3" ht="15.75">
      <c r="A39" s="123" t="s">
        <v>562</v>
      </c>
      <c r="B39" s="126" t="s">
        <v>134</v>
      </c>
      <c r="C39" s="122"/>
    </row>
    <row r="40" spans="1:3" ht="15.75">
      <c r="A40" s="123" t="s">
        <v>563</v>
      </c>
      <c r="B40" s="126" t="s">
        <v>134</v>
      </c>
      <c r="C40" s="122"/>
    </row>
    <row r="41" spans="1:3" ht="15.75">
      <c r="A41" s="123" t="s">
        <v>564</v>
      </c>
      <c r="B41" s="126" t="s">
        <v>134</v>
      </c>
      <c r="C41" s="122"/>
    </row>
    <row r="42" spans="1:3" ht="15.75">
      <c r="A42" s="126" t="s">
        <v>565</v>
      </c>
      <c r="B42" s="126" t="s">
        <v>134</v>
      </c>
      <c r="C42" s="122"/>
    </row>
    <row r="43" spans="1:3" ht="15.75">
      <c r="A43" s="126" t="s">
        <v>566</v>
      </c>
      <c r="B43" s="126" t="s">
        <v>134</v>
      </c>
      <c r="C43" s="122"/>
    </row>
    <row r="44" spans="1:3" ht="15.75">
      <c r="A44" s="126" t="s">
        <v>567</v>
      </c>
      <c r="B44" s="126" t="s">
        <v>134</v>
      </c>
      <c r="C44" s="122"/>
    </row>
    <row r="45" spans="1:3" ht="15.75">
      <c r="A45" s="123" t="s">
        <v>568</v>
      </c>
      <c r="B45" s="126" t="s">
        <v>134</v>
      </c>
      <c r="C45" s="122"/>
    </row>
    <row r="46" spans="1:3" ht="15.75">
      <c r="A46" s="123" t="s">
        <v>569</v>
      </c>
      <c r="B46" s="126" t="s">
        <v>134</v>
      </c>
      <c r="C46" s="122"/>
    </row>
    <row r="47" spans="1:3" ht="15.75">
      <c r="A47" s="123" t="s">
        <v>570</v>
      </c>
      <c r="B47" s="126" t="s">
        <v>134</v>
      </c>
      <c r="C47" s="122"/>
    </row>
    <row r="48" spans="1:3" ht="15.75">
      <c r="A48" s="123" t="s">
        <v>571</v>
      </c>
      <c r="B48" s="126" t="s">
        <v>134</v>
      </c>
      <c r="C48" s="122"/>
    </row>
    <row r="49" spans="1:3" ht="15.75">
      <c r="A49" s="265" t="s">
        <v>382</v>
      </c>
      <c r="B49" s="117" t="s">
        <v>134</v>
      </c>
      <c r="C49" s="125">
        <f>SUM(C39:C48)</f>
        <v>0</v>
      </c>
    </row>
    <row r="50" spans="1:3" ht="15.75">
      <c r="A50" s="123" t="s">
        <v>562</v>
      </c>
      <c r="B50" s="126" t="s">
        <v>140</v>
      </c>
      <c r="C50" s="122"/>
    </row>
    <row r="51" spans="1:3" ht="15.75">
      <c r="A51" s="123" t="s">
        <v>563</v>
      </c>
      <c r="B51" s="126" t="s">
        <v>140</v>
      </c>
      <c r="C51" s="122">
        <v>1600000</v>
      </c>
    </row>
    <row r="52" spans="1:3" ht="15.75">
      <c r="A52" s="123" t="s">
        <v>564</v>
      </c>
      <c r="B52" s="126" t="s">
        <v>140</v>
      </c>
      <c r="C52" s="122">
        <v>4000000</v>
      </c>
    </row>
    <row r="53" spans="1:3" ht="15.75">
      <c r="A53" s="126" t="s">
        <v>565</v>
      </c>
      <c r="B53" s="126" t="s">
        <v>140</v>
      </c>
      <c r="C53" s="122"/>
    </row>
    <row r="54" spans="1:3" ht="15.75">
      <c r="A54" s="126" t="s">
        <v>566</v>
      </c>
      <c r="B54" s="126" t="s">
        <v>140</v>
      </c>
      <c r="C54" s="122"/>
    </row>
    <row r="55" spans="1:3" ht="15.75">
      <c r="A55" s="126" t="s">
        <v>567</v>
      </c>
      <c r="B55" s="126" t="s">
        <v>140</v>
      </c>
      <c r="C55" s="122"/>
    </row>
    <row r="56" spans="1:3" ht="15.75">
      <c r="A56" s="123" t="s">
        <v>568</v>
      </c>
      <c r="B56" s="126" t="s">
        <v>140</v>
      </c>
      <c r="C56" s="122">
        <v>10900000</v>
      </c>
    </row>
    <row r="57" spans="1:3" ht="15.75">
      <c r="A57" s="123" t="s">
        <v>572</v>
      </c>
      <c r="B57" s="126" t="s">
        <v>140</v>
      </c>
      <c r="C57" s="122"/>
    </row>
    <row r="58" spans="1:3" ht="15.75">
      <c r="A58" s="123" t="s">
        <v>570</v>
      </c>
      <c r="B58" s="126" t="s">
        <v>140</v>
      </c>
      <c r="C58" s="122"/>
    </row>
    <row r="59" spans="1:3" ht="15.75">
      <c r="A59" s="123" t="s">
        <v>571</v>
      </c>
      <c r="B59" s="126" t="s">
        <v>140</v>
      </c>
      <c r="C59" s="122"/>
    </row>
    <row r="60" spans="1:3" ht="15.75">
      <c r="A60" s="127" t="s">
        <v>383</v>
      </c>
      <c r="B60" s="117" t="s">
        <v>140</v>
      </c>
      <c r="C60" s="125">
        <f>C50+C51+C52+C53+C54+C55+C56</f>
        <v>16500000</v>
      </c>
    </row>
    <row r="61" spans="1:3" ht="15.75">
      <c r="A61" s="123" t="s">
        <v>552</v>
      </c>
      <c r="B61" s="124" t="s">
        <v>167</v>
      </c>
      <c r="C61" s="122"/>
    </row>
    <row r="62" spans="1:3" ht="15.75">
      <c r="A62" s="123" t="s">
        <v>553</v>
      </c>
      <c r="B62" s="124" t="s">
        <v>167</v>
      </c>
      <c r="C62" s="122"/>
    </row>
    <row r="63" spans="1:3" ht="15.75">
      <c r="A63" s="123" t="s">
        <v>554</v>
      </c>
      <c r="B63" s="124" t="s">
        <v>167</v>
      </c>
      <c r="C63" s="122"/>
    </row>
    <row r="64" spans="1:3" ht="15.75">
      <c r="A64" s="123" t="s">
        <v>555</v>
      </c>
      <c r="B64" s="124" t="s">
        <v>167</v>
      </c>
      <c r="C64" s="122"/>
    </row>
    <row r="65" spans="1:3" ht="15.75">
      <c r="A65" s="123" t="s">
        <v>556</v>
      </c>
      <c r="B65" s="124" t="s">
        <v>167</v>
      </c>
      <c r="C65" s="122"/>
    </row>
    <row r="66" spans="1:3" ht="15.75">
      <c r="A66" s="123" t="s">
        <v>557</v>
      </c>
      <c r="B66" s="124" t="s">
        <v>167</v>
      </c>
      <c r="C66" s="122"/>
    </row>
    <row r="67" spans="1:3" ht="15.75">
      <c r="A67" s="123" t="s">
        <v>558</v>
      </c>
      <c r="B67" s="124" t="s">
        <v>167</v>
      </c>
      <c r="C67" s="122"/>
    </row>
    <row r="68" spans="1:3" ht="15.75">
      <c r="A68" s="123" t="s">
        <v>559</v>
      </c>
      <c r="B68" s="124" t="s">
        <v>167</v>
      </c>
      <c r="C68" s="122"/>
    </row>
    <row r="69" spans="1:3" ht="15.75">
      <c r="A69" s="123" t="s">
        <v>560</v>
      </c>
      <c r="B69" s="124" t="s">
        <v>167</v>
      </c>
      <c r="C69" s="122"/>
    </row>
    <row r="70" spans="1:3" ht="15.75">
      <c r="A70" s="123" t="s">
        <v>561</v>
      </c>
      <c r="B70" s="124" t="s">
        <v>167</v>
      </c>
      <c r="C70" s="122"/>
    </row>
    <row r="71" spans="1:3" ht="31.5">
      <c r="A71" s="265" t="s">
        <v>392</v>
      </c>
      <c r="B71" s="117" t="s">
        <v>167</v>
      </c>
      <c r="C71" s="125">
        <f>SUM(C61:C70)</f>
        <v>0</v>
      </c>
    </row>
    <row r="72" spans="1:3" ht="15.75">
      <c r="A72" s="123" t="s">
        <v>552</v>
      </c>
      <c r="B72" s="124" t="s">
        <v>168</v>
      </c>
      <c r="C72" s="122"/>
    </row>
    <row r="73" spans="1:3" ht="15.75">
      <c r="A73" s="123" t="s">
        <v>553</v>
      </c>
      <c r="B73" s="124" t="s">
        <v>168</v>
      </c>
      <c r="C73" s="122"/>
    </row>
    <row r="74" spans="1:3" ht="15.75">
      <c r="A74" s="123" t="s">
        <v>554</v>
      </c>
      <c r="B74" s="124" t="s">
        <v>168</v>
      </c>
      <c r="C74" s="122"/>
    </row>
    <row r="75" spans="1:3" ht="15.75">
      <c r="A75" s="123" t="s">
        <v>555</v>
      </c>
      <c r="B75" s="124" t="s">
        <v>168</v>
      </c>
      <c r="C75" s="122"/>
    </row>
    <row r="76" spans="1:3" ht="15.75">
      <c r="A76" s="123" t="s">
        <v>556</v>
      </c>
      <c r="B76" s="124" t="s">
        <v>168</v>
      </c>
      <c r="C76" s="122"/>
    </row>
    <row r="77" spans="1:3" ht="15.75">
      <c r="A77" s="123" t="s">
        <v>557</v>
      </c>
      <c r="B77" s="124" t="s">
        <v>168</v>
      </c>
      <c r="C77" s="122"/>
    </row>
    <row r="78" spans="1:3" ht="15.75">
      <c r="A78" s="123" t="s">
        <v>558</v>
      </c>
      <c r="B78" s="124" t="s">
        <v>168</v>
      </c>
      <c r="C78" s="122"/>
    </row>
    <row r="79" spans="1:3" ht="15.75">
      <c r="A79" s="123" t="s">
        <v>559</v>
      </c>
      <c r="B79" s="124" t="s">
        <v>168</v>
      </c>
      <c r="C79" s="122"/>
    </row>
    <row r="80" spans="1:3" ht="15.75">
      <c r="A80" s="123" t="s">
        <v>560</v>
      </c>
      <c r="B80" s="124" t="s">
        <v>168</v>
      </c>
      <c r="C80" s="122"/>
    </row>
    <row r="81" spans="1:3" ht="15.75">
      <c r="A81" s="123" t="s">
        <v>561</v>
      </c>
      <c r="B81" s="124" t="s">
        <v>168</v>
      </c>
      <c r="C81" s="122"/>
    </row>
    <row r="82" spans="1:3" ht="31.5">
      <c r="A82" s="265" t="s">
        <v>391</v>
      </c>
      <c r="B82" s="117" t="s">
        <v>168</v>
      </c>
      <c r="C82" s="125">
        <f>SUM(C72:C81)</f>
        <v>0</v>
      </c>
    </row>
    <row r="83" spans="1:3" ht="15.75">
      <c r="A83" s="123" t="s">
        <v>552</v>
      </c>
      <c r="B83" s="124" t="s">
        <v>169</v>
      </c>
      <c r="C83" s="122"/>
    </row>
    <row r="84" spans="1:3" ht="15.75">
      <c r="A84" s="123" t="s">
        <v>553</v>
      </c>
      <c r="B84" s="124" t="s">
        <v>169</v>
      </c>
      <c r="C84" s="122"/>
    </row>
    <row r="85" spans="1:3" ht="15.75">
      <c r="A85" s="123" t="s">
        <v>554</v>
      </c>
      <c r="B85" s="124" t="s">
        <v>169</v>
      </c>
      <c r="C85" s="122"/>
    </row>
    <row r="86" spans="1:3" ht="15.75">
      <c r="A86" s="123" t="s">
        <v>555</v>
      </c>
      <c r="B86" s="124" t="s">
        <v>169</v>
      </c>
      <c r="C86" s="122"/>
    </row>
    <row r="87" spans="1:3" ht="15.75">
      <c r="A87" s="123" t="s">
        <v>556</v>
      </c>
      <c r="B87" s="124" t="s">
        <v>169</v>
      </c>
      <c r="C87" s="122"/>
    </row>
    <row r="88" spans="1:3" ht="15.75">
      <c r="A88" s="123" t="s">
        <v>557</v>
      </c>
      <c r="B88" s="124" t="s">
        <v>169</v>
      </c>
      <c r="C88" s="122"/>
    </row>
    <row r="89" spans="1:3" ht="15.75">
      <c r="A89" s="123" t="s">
        <v>558</v>
      </c>
      <c r="B89" s="124" t="s">
        <v>169</v>
      </c>
      <c r="C89" s="122"/>
    </row>
    <row r="90" spans="1:3" ht="15.75">
      <c r="A90" s="123" t="s">
        <v>559</v>
      </c>
      <c r="B90" s="124" t="s">
        <v>169</v>
      </c>
      <c r="C90" s="122"/>
    </row>
    <row r="91" spans="1:3" ht="15.75">
      <c r="A91" s="123" t="s">
        <v>560</v>
      </c>
      <c r="B91" s="124" t="s">
        <v>169</v>
      </c>
      <c r="C91" s="122"/>
    </row>
    <row r="92" spans="1:3" ht="15.75">
      <c r="A92" s="123" t="s">
        <v>561</v>
      </c>
      <c r="B92" s="124" t="s">
        <v>169</v>
      </c>
      <c r="C92" s="122"/>
    </row>
    <row r="93" spans="1:3" ht="15.75">
      <c r="A93" s="265" t="s">
        <v>390</v>
      </c>
      <c r="B93" s="117" t="s">
        <v>169</v>
      </c>
      <c r="C93" s="125">
        <f>SUM(C83:C92)</f>
        <v>0</v>
      </c>
    </row>
    <row r="94" spans="1:3" ht="15.75">
      <c r="A94" s="123" t="s">
        <v>562</v>
      </c>
      <c r="B94" s="126" t="s">
        <v>171</v>
      </c>
      <c r="C94" s="122"/>
    </row>
    <row r="95" spans="1:3" ht="15.75">
      <c r="A95" s="123" t="s">
        <v>563</v>
      </c>
      <c r="B95" s="124" t="s">
        <v>171</v>
      </c>
      <c r="C95" s="122"/>
    </row>
    <row r="96" spans="1:3" ht="15.75">
      <c r="A96" s="123" t="s">
        <v>564</v>
      </c>
      <c r="B96" s="126" t="s">
        <v>171</v>
      </c>
      <c r="C96" s="122"/>
    </row>
    <row r="97" spans="1:3" ht="15.75">
      <c r="A97" s="126" t="s">
        <v>565</v>
      </c>
      <c r="B97" s="124" t="s">
        <v>171</v>
      </c>
      <c r="C97" s="122"/>
    </row>
    <row r="98" spans="1:3" ht="15.75">
      <c r="A98" s="126" t="s">
        <v>566</v>
      </c>
      <c r="B98" s="126" t="s">
        <v>171</v>
      </c>
      <c r="C98" s="122"/>
    </row>
    <row r="99" spans="1:3" ht="15.75">
      <c r="A99" s="126" t="s">
        <v>567</v>
      </c>
      <c r="B99" s="124" t="s">
        <v>171</v>
      </c>
      <c r="C99" s="122"/>
    </row>
    <row r="100" spans="1:3" ht="15.75">
      <c r="A100" s="123" t="s">
        <v>568</v>
      </c>
      <c r="B100" s="126" t="s">
        <v>171</v>
      </c>
      <c r="C100" s="122"/>
    </row>
    <row r="101" spans="1:3" ht="15.75">
      <c r="A101" s="123" t="s">
        <v>572</v>
      </c>
      <c r="B101" s="124" t="s">
        <v>171</v>
      </c>
      <c r="C101" s="122"/>
    </row>
    <row r="102" spans="1:3" ht="15.75">
      <c r="A102" s="123" t="s">
        <v>570</v>
      </c>
      <c r="B102" s="126" t="s">
        <v>171</v>
      </c>
      <c r="C102" s="122"/>
    </row>
    <row r="103" spans="1:3" ht="15.75">
      <c r="A103" s="123" t="s">
        <v>571</v>
      </c>
      <c r="B103" s="124" t="s">
        <v>171</v>
      </c>
      <c r="C103" s="122"/>
    </row>
    <row r="104" spans="1:3" ht="31.5">
      <c r="A104" s="265" t="s">
        <v>389</v>
      </c>
      <c r="B104" s="117" t="s">
        <v>171</v>
      </c>
      <c r="C104" s="125">
        <f>SUM(C94:C103)</f>
        <v>0</v>
      </c>
    </row>
    <row r="105" spans="1:3" ht="15.75">
      <c r="A105" s="123" t="s">
        <v>562</v>
      </c>
      <c r="B105" s="126" t="s">
        <v>174</v>
      </c>
      <c r="C105" s="122"/>
    </row>
    <row r="106" spans="1:3" ht="15.75">
      <c r="A106" s="123" t="s">
        <v>563</v>
      </c>
      <c r="B106" s="126" t="s">
        <v>174</v>
      </c>
      <c r="C106" s="122"/>
    </row>
    <row r="107" spans="1:3" ht="15.75">
      <c r="A107" s="123" t="s">
        <v>564</v>
      </c>
      <c r="B107" s="126" t="s">
        <v>174</v>
      </c>
      <c r="C107" s="122"/>
    </row>
    <row r="108" spans="1:3" ht="15.75">
      <c r="A108" s="126" t="s">
        <v>565</v>
      </c>
      <c r="B108" s="126" t="s">
        <v>174</v>
      </c>
      <c r="C108" s="122"/>
    </row>
    <row r="109" spans="1:3" ht="15.75">
      <c r="A109" s="126" t="s">
        <v>566</v>
      </c>
      <c r="B109" s="126" t="s">
        <v>174</v>
      </c>
      <c r="C109" s="122"/>
    </row>
    <row r="110" spans="1:3" ht="15.75">
      <c r="A110" s="126" t="s">
        <v>567</v>
      </c>
      <c r="B110" s="126" t="s">
        <v>174</v>
      </c>
      <c r="C110" s="122"/>
    </row>
    <row r="111" spans="1:3" ht="15.75">
      <c r="A111" s="123" t="s">
        <v>568</v>
      </c>
      <c r="B111" s="126" t="s">
        <v>671</v>
      </c>
      <c r="C111" s="122">
        <v>13730098</v>
      </c>
    </row>
    <row r="112" spans="1:3" ht="15.75">
      <c r="A112" s="123" t="s">
        <v>572</v>
      </c>
      <c r="B112" s="126" t="s">
        <v>671</v>
      </c>
      <c r="C112" s="122"/>
    </row>
    <row r="113" spans="1:3" ht="15.75">
      <c r="A113" s="123" t="s">
        <v>570</v>
      </c>
      <c r="B113" s="126" t="s">
        <v>671</v>
      </c>
      <c r="C113" s="122"/>
    </row>
    <row r="114" spans="1:3" ht="15.75">
      <c r="A114" s="123" t="s">
        <v>571</v>
      </c>
      <c r="B114" s="126" t="s">
        <v>671</v>
      </c>
      <c r="C114" s="122"/>
    </row>
    <row r="115" spans="1:3" ht="15.75">
      <c r="A115" s="127" t="s">
        <v>428</v>
      </c>
      <c r="B115" s="117" t="s">
        <v>671</v>
      </c>
      <c r="C115" s="125">
        <f>SUM(C105:C114)</f>
        <v>13730098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1"/>
  <headerFooter>
    <oddHeader>&amp;R&amp;"-,Félkövér"19.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8"/>
  <sheetViews>
    <sheetView view="pageBreakPreview" zoomScaleSheetLayoutView="100" workbookViewId="0" topLeftCell="A28">
      <selection activeCell="E38" sqref="E38"/>
    </sheetView>
  </sheetViews>
  <sheetFormatPr defaultColWidth="9.140625" defaultRowHeight="15"/>
  <cols>
    <col min="1" max="1" width="80.140625" style="93" customWidth="1"/>
    <col min="2" max="2" width="10.7109375" style="93" customWidth="1"/>
    <col min="3" max="3" width="14.57421875" style="266" customWidth="1"/>
    <col min="4" max="4" width="15.421875" style="93" customWidth="1"/>
    <col min="5" max="6" width="14.28125" style="93" bestFit="1" customWidth="1"/>
    <col min="7" max="9" width="12.421875" style="93" bestFit="1" customWidth="1"/>
    <col min="10" max="10" width="10.8515625" style="93" customWidth="1"/>
    <col min="11" max="11" width="12.28125" style="93" customWidth="1"/>
    <col min="12" max="16384" width="9.140625" style="93" customWidth="1"/>
  </cols>
  <sheetData>
    <row r="1" spans="1:4" ht="26.25" customHeight="1">
      <c r="A1" s="329" t="s">
        <v>686</v>
      </c>
      <c r="B1" s="330"/>
      <c r="C1" s="330"/>
      <c r="D1" s="330"/>
    </row>
    <row r="2" spans="1:4" ht="30.75" customHeight="1">
      <c r="A2" s="331" t="s">
        <v>710</v>
      </c>
      <c r="B2" s="330"/>
      <c r="C2" s="330"/>
      <c r="D2" s="330"/>
    </row>
    <row r="4" ht="15.75">
      <c r="A4" s="96" t="s">
        <v>616</v>
      </c>
    </row>
    <row r="5" spans="1:5" ht="48.75" customHeight="1">
      <c r="A5" s="80" t="s">
        <v>39</v>
      </c>
      <c r="B5" s="81" t="s">
        <v>40</v>
      </c>
      <c r="C5" s="160" t="s">
        <v>713</v>
      </c>
      <c r="D5" s="160" t="s">
        <v>722</v>
      </c>
      <c r="E5" s="160" t="s">
        <v>723</v>
      </c>
    </row>
    <row r="6" spans="1:5" ht="15.75">
      <c r="A6" s="83" t="s">
        <v>342</v>
      </c>
      <c r="B6" s="100" t="s">
        <v>66</v>
      </c>
      <c r="C6" s="31">
        <v>83853</v>
      </c>
      <c r="D6" s="31">
        <v>86502779</v>
      </c>
      <c r="E6" s="31">
        <v>74833896</v>
      </c>
    </row>
    <row r="7" spans="1:5" ht="15.75">
      <c r="A7" s="86" t="s">
        <v>343</v>
      </c>
      <c r="B7" s="100" t="s">
        <v>73</v>
      </c>
      <c r="C7" s="31">
        <v>7359</v>
      </c>
      <c r="D7" s="31">
        <v>13202241</v>
      </c>
      <c r="E7" s="31">
        <v>10560000</v>
      </c>
    </row>
    <row r="8" spans="1:5" ht="15.75">
      <c r="A8" s="101" t="s">
        <v>434</v>
      </c>
      <c r="B8" s="102" t="s">
        <v>74</v>
      </c>
      <c r="C8" s="38">
        <f>SUM(C6:C7)</f>
        <v>91212</v>
      </c>
      <c r="D8" s="38">
        <f>SUM(D6:D7)</f>
        <v>99705020</v>
      </c>
      <c r="E8" s="38">
        <f>SUM(E6:E7)</f>
        <v>85393896</v>
      </c>
    </row>
    <row r="9" spans="1:5" ht="15.75">
      <c r="A9" s="87" t="s">
        <v>405</v>
      </c>
      <c r="B9" s="102" t="s">
        <v>75</v>
      </c>
      <c r="C9" s="38">
        <v>26252</v>
      </c>
      <c r="D9" s="38">
        <v>28480819</v>
      </c>
      <c r="E9" s="38">
        <v>18267839</v>
      </c>
    </row>
    <row r="10" spans="1:5" ht="15.75">
      <c r="A10" s="86" t="s">
        <v>344</v>
      </c>
      <c r="B10" s="100" t="s">
        <v>82</v>
      </c>
      <c r="C10" s="31">
        <v>31579</v>
      </c>
      <c r="D10" s="31">
        <v>45019397</v>
      </c>
      <c r="E10" s="31">
        <v>37275193</v>
      </c>
    </row>
    <row r="11" spans="1:8" ht="15.75">
      <c r="A11" s="86" t="s">
        <v>435</v>
      </c>
      <c r="B11" s="100" t="s">
        <v>87</v>
      </c>
      <c r="C11" s="31">
        <v>2855</v>
      </c>
      <c r="D11" s="31">
        <v>4655591</v>
      </c>
      <c r="E11" s="31">
        <v>5730000</v>
      </c>
      <c r="H11" s="93">
        <v>2424996</v>
      </c>
    </row>
    <row r="12" spans="1:9" ht="15.75">
      <c r="A12" s="86" t="s">
        <v>345</v>
      </c>
      <c r="B12" s="100" t="s">
        <v>99</v>
      </c>
      <c r="C12" s="31">
        <v>74872</v>
      </c>
      <c r="D12" s="31">
        <v>98623377</v>
      </c>
      <c r="E12" s="31">
        <v>84363699</v>
      </c>
      <c r="H12" s="93">
        <v>42594401</v>
      </c>
      <c r="I12" s="93">
        <f>SUM(H11:H12)</f>
        <v>45019397</v>
      </c>
    </row>
    <row r="13" spans="1:8" ht="15.75">
      <c r="A13" s="86" t="s">
        <v>346</v>
      </c>
      <c r="B13" s="100" t="s">
        <v>104</v>
      </c>
      <c r="C13" s="31">
        <v>4329</v>
      </c>
      <c r="D13" s="31">
        <v>3972575</v>
      </c>
      <c r="E13" s="31">
        <v>3900000</v>
      </c>
      <c r="H13" s="93">
        <v>2127742</v>
      </c>
    </row>
    <row r="14" spans="1:9" ht="15.75">
      <c r="A14" s="86" t="s">
        <v>347</v>
      </c>
      <c r="B14" s="100" t="s">
        <v>113</v>
      </c>
      <c r="C14" s="31">
        <v>155191</v>
      </c>
      <c r="D14" s="31">
        <v>106710702</v>
      </c>
      <c r="E14" s="31">
        <v>33901187</v>
      </c>
      <c r="F14" s="93">
        <v>165170079</v>
      </c>
      <c r="H14" s="93">
        <v>2527849</v>
      </c>
      <c r="I14" s="93">
        <f>SUM(H13:H14)</f>
        <v>4655591</v>
      </c>
    </row>
    <row r="15" spans="1:8" ht="15.75">
      <c r="A15" s="87" t="s">
        <v>348</v>
      </c>
      <c r="B15" s="102" t="s">
        <v>114</v>
      </c>
      <c r="C15" s="38">
        <f>SUM(C10:C14)</f>
        <v>268826</v>
      </c>
      <c r="D15" s="38">
        <f>SUM(D10:D14)</f>
        <v>258981642</v>
      </c>
      <c r="E15" s="38">
        <f>SUM(E10:E14)</f>
        <v>165170079</v>
      </c>
      <c r="H15" s="93">
        <v>29837081</v>
      </c>
    </row>
    <row r="16" spans="1:8" ht="15.75">
      <c r="A16" s="57" t="s">
        <v>115</v>
      </c>
      <c r="B16" s="100" t="s">
        <v>116</v>
      </c>
      <c r="C16" s="31"/>
      <c r="D16" s="31"/>
      <c r="E16" s="31"/>
      <c r="H16" s="93">
        <v>4327839</v>
      </c>
    </row>
    <row r="17" spans="1:8" ht="15.75">
      <c r="A17" s="57" t="s">
        <v>349</v>
      </c>
      <c r="B17" s="100" t="s">
        <v>117</v>
      </c>
      <c r="C17" s="31">
        <v>1085</v>
      </c>
      <c r="D17" s="31"/>
      <c r="E17" s="31"/>
      <c r="H17" s="93">
        <v>26760620</v>
      </c>
    </row>
    <row r="18" spans="1:8" ht="15.75">
      <c r="A18" s="103" t="s">
        <v>411</v>
      </c>
      <c r="B18" s="100" t="s">
        <v>118</v>
      </c>
      <c r="C18" s="31">
        <v>852</v>
      </c>
      <c r="D18" s="31"/>
      <c r="E18" s="31"/>
      <c r="H18" s="93">
        <v>1776386</v>
      </c>
    </row>
    <row r="19" spans="1:8" ht="15.75">
      <c r="A19" s="103" t="s">
        <v>412</v>
      </c>
      <c r="B19" s="100" t="s">
        <v>119</v>
      </c>
      <c r="C19" s="31">
        <v>469</v>
      </c>
      <c r="D19" s="31"/>
      <c r="E19" s="31"/>
      <c r="H19" s="93">
        <v>6396467</v>
      </c>
    </row>
    <row r="20" spans="1:9" ht="15.75">
      <c r="A20" s="103" t="s">
        <v>413</v>
      </c>
      <c r="B20" s="100" t="s">
        <v>120</v>
      </c>
      <c r="C20" s="31"/>
      <c r="D20" s="31"/>
      <c r="E20" s="31"/>
      <c r="H20" s="93">
        <v>29524984</v>
      </c>
      <c r="I20" s="93">
        <f>SUM(H15:H20)</f>
        <v>98623377</v>
      </c>
    </row>
    <row r="21" spans="1:8" ht="15.75">
      <c r="A21" s="57" t="s">
        <v>414</v>
      </c>
      <c r="B21" s="100" t="s">
        <v>121</v>
      </c>
      <c r="C21" s="31">
        <v>872</v>
      </c>
      <c r="D21" s="31">
        <v>508400</v>
      </c>
      <c r="E21" s="31"/>
      <c r="H21" s="93">
        <v>722541</v>
      </c>
    </row>
    <row r="22" spans="1:9" ht="15.75">
      <c r="A22" s="57" t="s">
        <v>415</v>
      </c>
      <c r="B22" s="100" t="s">
        <v>122</v>
      </c>
      <c r="C22" s="31">
        <v>500</v>
      </c>
      <c r="D22" s="31">
        <v>355000</v>
      </c>
      <c r="E22" s="31"/>
      <c r="H22" s="93">
        <v>3250034</v>
      </c>
      <c r="I22" s="93">
        <f>SUM(H21:H22)</f>
        <v>3972575</v>
      </c>
    </row>
    <row r="23" spans="1:8" ht="15.75">
      <c r="A23" s="57" t="s">
        <v>416</v>
      </c>
      <c r="B23" s="100" t="s">
        <v>123</v>
      </c>
      <c r="C23" s="31">
        <v>11975</v>
      </c>
      <c r="D23" s="31">
        <v>25510474</v>
      </c>
      <c r="E23" s="31">
        <v>34513000</v>
      </c>
      <c r="H23" s="93">
        <v>36360505</v>
      </c>
    </row>
    <row r="24" spans="1:8" ht="15.75">
      <c r="A24" s="61" t="s">
        <v>378</v>
      </c>
      <c r="B24" s="102" t="s">
        <v>124</v>
      </c>
      <c r="C24" s="38">
        <f>SUM(C16:C23)</f>
        <v>15753</v>
      </c>
      <c r="D24" s="38">
        <f>SUM(D21:D23)</f>
        <v>26373874</v>
      </c>
      <c r="E24" s="38">
        <f>SUM(E16:E23)</f>
        <v>34513000</v>
      </c>
      <c r="F24" s="93">
        <v>34513000</v>
      </c>
      <c r="H24" s="93">
        <v>54012000</v>
      </c>
    </row>
    <row r="25" spans="1:8" ht="15.75">
      <c r="A25" s="71" t="s">
        <v>417</v>
      </c>
      <c r="B25" s="100" t="s">
        <v>125</v>
      </c>
      <c r="C25" s="31"/>
      <c r="D25" s="31"/>
      <c r="E25" s="31"/>
      <c r="H25" s="93">
        <v>4015446</v>
      </c>
    </row>
    <row r="26" spans="1:9" ht="15.75">
      <c r="A26" s="71" t="s">
        <v>126</v>
      </c>
      <c r="B26" s="100" t="s">
        <v>127</v>
      </c>
      <c r="C26" s="31">
        <v>1878</v>
      </c>
      <c r="D26" s="31">
        <v>1506773</v>
      </c>
      <c r="E26" s="31"/>
      <c r="H26" s="93">
        <v>12322751</v>
      </c>
      <c r="I26" s="93">
        <f>SUM(H23:H26)</f>
        <v>106710702</v>
      </c>
    </row>
    <row r="27" spans="1:5" ht="31.5">
      <c r="A27" s="71" t="s">
        <v>128</v>
      </c>
      <c r="B27" s="100" t="s">
        <v>129</v>
      </c>
      <c r="C27" s="31"/>
      <c r="D27" s="31"/>
      <c r="E27" s="31"/>
    </row>
    <row r="28" spans="1:5" ht="15.75">
      <c r="A28" s="71" t="s">
        <v>379</v>
      </c>
      <c r="B28" s="100" t="s">
        <v>130</v>
      </c>
      <c r="C28" s="31"/>
      <c r="D28" s="31"/>
      <c r="E28" s="31"/>
    </row>
    <row r="29" spans="1:5" ht="31.5">
      <c r="A29" s="71" t="s">
        <v>418</v>
      </c>
      <c r="B29" s="100" t="s">
        <v>131</v>
      </c>
      <c r="C29" s="31"/>
      <c r="D29" s="31"/>
      <c r="E29" s="31"/>
    </row>
    <row r="30" spans="1:5" ht="15.75">
      <c r="A30" s="71" t="s">
        <v>381</v>
      </c>
      <c r="B30" s="100" t="s">
        <v>132</v>
      </c>
      <c r="C30" s="31"/>
      <c r="D30" s="31"/>
      <c r="E30" s="31"/>
    </row>
    <row r="31" spans="1:5" ht="31.5">
      <c r="A31" s="71" t="s">
        <v>419</v>
      </c>
      <c r="B31" s="100" t="s">
        <v>133</v>
      </c>
      <c r="C31" s="31"/>
      <c r="D31" s="31"/>
      <c r="E31" s="31"/>
    </row>
    <row r="32" spans="1:5" ht="15.75">
      <c r="A32" s="71" t="s">
        <v>420</v>
      </c>
      <c r="B32" s="100" t="s">
        <v>134</v>
      </c>
      <c r="C32" s="31"/>
      <c r="D32" s="31"/>
      <c r="E32" s="31"/>
    </row>
    <row r="33" spans="1:5" ht="15.75">
      <c r="A33" s="71" t="s">
        <v>135</v>
      </c>
      <c r="B33" s="100" t="s">
        <v>136</v>
      </c>
      <c r="C33" s="31"/>
      <c r="D33" s="31"/>
      <c r="E33" s="31"/>
    </row>
    <row r="34" spans="1:5" ht="15.75">
      <c r="A34" s="53" t="s">
        <v>137</v>
      </c>
      <c r="B34" s="100" t="s">
        <v>138</v>
      </c>
      <c r="C34" s="31"/>
      <c r="D34" s="31"/>
      <c r="E34" s="31"/>
    </row>
    <row r="35" spans="1:5" ht="15.75">
      <c r="A35" s="71" t="s">
        <v>421</v>
      </c>
      <c r="B35" s="100" t="s">
        <v>140</v>
      </c>
      <c r="C35" s="31">
        <v>10593</v>
      </c>
      <c r="D35" s="31">
        <v>16620165</v>
      </c>
      <c r="E35" s="31">
        <v>30230098</v>
      </c>
    </row>
    <row r="36" spans="1:5" ht="15.75">
      <c r="A36" s="53" t="s">
        <v>602</v>
      </c>
      <c r="B36" s="100" t="s">
        <v>670</v>
      </c>
      <c r="C36" s="31"/>
      <c r="D36" s="31">
        <v>112244310</v>
      </c>
      <c r="E36" s="31">
        <v>11169233</v>
      </c>
    </row>
    <row r="37" spans="1:5" ht="15.75">
      <c r="A37" s="53" t="s">
        <v>603</v>
      </c>
      <c r="B37" s="100" t="s">
        <v>670</v>
      </c>
      <c r="C37" s="31"/>
      <c r="D37" s="31"/>
      <c r="E37" s="31">
        <v>9000000</v>
      </c>
    </row>
    <row r="38" spans="1:5" ht="15.75">
      <c r="A38" s="61" t="s">
        <v>384</v>
      </c>
      <c r="B38" s="102" t="s">
        <v>141</v>
      </c>
      <c r="C38" s="38">
        <f>SUM(C25:C37)</f>
        <v>12471</v>
      </c>
      <c r="D38" s="38">
        <f>SUM(D25:D37)</f>
        <v>130371248</v>
      </c>
      <c r="E38" s="38">
        <f>SUM(E25:E37)</f>
        <v>50399331</v>
      </c>
    </row>
    <row r="39" spans="1:5" ht="15.75">
      <c r="A39" s="104" t="s">
        <v>549</v>
      </c>
      <c r="B39" s="105"/>
      <c r="C39" s="31"/>
      <c r="D39" s="31"/>
      <c r="E39" s="31"/>
    </row>
    <row r="40" spans="1:5" ht="15.75">
      <c r="A40" s="84" t="s">
        <v>142</v>
      </c>
      <c r="B40" s="100" t="s">
        <v>143</v>
      </c>
      <c r="C40" s="31">
        <v>707</v>
      </c>
      <c r="D40" s="31"/>
      <c r="E40" s="31"/>
    </row>
    <row r="41" spans="1:5" ht="15.75">
      <c r="A41" s="84" t="s">
        <v>422</v>
      </c>
      <c r="B41" s="100" t="s">
        <v>144</v>
      </c>
      <c r="C41" s="31">
        <v>14776</v>
      </c>
      <c r="D41" s="31">
        <v>191343653</v>
      </c>
      <c r="E41" s="31">
        <v>280549802</v>
      </c>
    </row>
    <row r="42" spans="1:5" ht="15.75">
      <c r="A42" s="84" t="s">
        <v>145</v>
      </c>
      <c r="B42" s="100" t="s">
        <v>146</v>
      </c>
      <c r="C42" s="31">
        <v>1471</v>
      </c>
      <c r="D42" s="31">
        <v>494519</v>
      </c>
      <c r="E42" s="31"/>
    </row>
    <row r="43" spans="1:5" ht="15.75">
      <c r="A43" s="84" t="s">
        <v>147</v>
      </c>
      <c r="B43" s="100" t="s">
        <v>148</v>
      </c>
      <c r="C43" s="31">
        <v>297109</v>
      </c>
      <c r="D43" s="31">
        <v>24101775</v>
      </c>
      <c r="E43" s="31">
        <v>1750000</v>
      </c>
    </row>
    <row r="44" spans="1:5" ht="15.75">
      <c r="A44" s="84" t="s">
        <v>149</v>
      </c>
      <c r="B44" s="100" t="s">
        <v>150</v>
      </c>
      <c r="C44" s="31"/>
      <c r="D44" s="31"/>
      <c r="E44" s="31"/>
    </row>
    <row r="45" spans="1:5" ht="15.75">
      <c r="A45" s="84" t="s">
        <v>151</v>
      </c>
      <c r="B45" s="100" t="s">
        <v>152</v>
      </c>
      <c r="C45" s="31"/>
      <c r="D45" s="31"/>
      <c r="E45" s="31"/>
    </row>
    <row r="46" spans="1:5" ht="15.75">
      <c r="A46" s="84" t="s">
        <v>153</v>
      </c>
      <c r="B46" s="100" t="s">
        <v>154</v>
      </c>
      <c r="C46" s="31">
        <v>14088</v>
      </c>
      <c r="D46" s="31">
        <v>9192659</v>
      </c>
      <c r="E46" s="31">
        <f>SUM(E41+E43)*0.27</f>
        <v>76220946.54</v>
      </c>
    </row>
    <row r="47" spans="1:5" ht="15.75">
      <c r="A47" s="88" t="s">
        <v>386</v>
      </c>
      <c r="B47" s="102" t="s">
        <v>155</v>
      </c>
      <c r="C47" s="38">
        <f>SUM(C40:C46)</f>
        <v>328151</v>
      </c>
      <c r="D47" s="38">
        <f>SUM(D40:D46)</f>
        <v>225132606</v>
      </c>
      <c r="E47" s="38">
        <f>SUM(E40:E46)</f>
        <v>358520748.54</v>
      </c>
    </row>
    <row r="48" spans="1:5" ht="15.75">
      <c r="A48" s="57" t="s">
        <v>156</v>
      </c>
      <c r="B48" s="100" t="s">
        <v>157</v>
      </c>
      <c r="C48" s="31">
        <v>15103</v>
      </c>
      <c r="D48" s="31">
        <v>92572793</v>
      </c>
      <c r="E48" s="31">
        <v>51820653</v>
      </c>
    </row>
    <row r="49" spans="1:5" ht="15.75">
      <c r="A49" s="57" t="s">
        <v>158</v>
      </c>
      <c r="B49" s="100" t="s">
        <v>159</v>
      </c>
      <c r="C49" s="31"/>
      <c r="D49" s="31"/>
      <c r="E49" s="31"/>
    </row>
    <row r="50" spans="1:5" ht="15.75">
      <c r="A50" s="57" t="s">
        <v>160</v>
      </c>
      <c r="B50" s="100" t="s">
        <v>161</v>
      </c>
      <c r="C50" s="31"/>
      <c r="D50" s="31"/>
      <c r="E50" s="31"/>
    </row>
    <row r="51" spans="1:5" ht="15.75">
      <c r="A51" s="57" t="s">
        <v>162</v>
      </c>
      <c r="B51" s="100" t="s">
        <v>163</v>
      </c>
      <c r="C51" s="31">
        <v>2671</v>
      </c>
      <c r="D51" s="31">
        <v>12950158</v>
      </c>
      <c r="E51" s="31">
        <v>13991576</v>
      </c>
    </row>
    <row r="52" spans="1:6" ht="15.75">
      <c r="A52" s="61" t="s">
        <v>387</v>
      </c>
      <c r="B52" s="102" t="s">
        <v>164</v>
      </c>
      <c r="C52" s="38">
        <f>SUM(C48:C51)</f>
        <v>17774</v>
      </c>
      <c r="D52" s="38">
        <f>SUM(D48:D51)</f>
        <v>105522951</v>
      </c>
      <c r="E52" s="38">
        <f>SUM(E48:E51)</f>
        <v>65812229</v>
      </c>
      <c r="F52" s="93">
        <f>SUM(+E47+E52)</f>
        <v>424332977.54</v>
      </c>
    </row>
    <row r="53" spans="1:5" ht="31.5">
      <c r="A53" s="57" t="s">
        <v>165</v>
      </c>
      <c r="B53" s="100" t="s">
        <v>166</v>
      </c>
      <c r="C53" s="31"/>
      <c r="D53" s="31"/>
      <c r="E53" s="31"/>
    </row>
    <row r="54" spans="1:5" ht="31.5">
      <c r="A54" s="57" t="s">
        <v>423</v>
      </c>
      <c r="B54" s="100" t="s">
        <v>167</v>
      </c>
      <c r="C54" s="31"/>
      <c r="D54" s="31"/>
      <c r="E54" s="31"/>
    </row>
    <row r="55" spans="1:5" ht="31.5">
      <c r="A55" s="57" t="s">
        <v>424</v>
      </c>
      <c r="B55" s="100" t="s">
        <v>168</v>
      </c>
      <c r="C55" s="31"/>
      <c r="D55" s="31"/>
      <c r="E55" s="31"/>
    </row>
    <row r="56" spans="1:5" ht="15.75">
      <c r="A56" s="57" t="s">
        <v>425</v>
      </c>
      <c r="B56" s="100" t="s">
        <v>169</v>
      </c>
      <c r="C56" s="31"/>
      <c r="D56" s="31"/>
      <c r="E56" s="31"/>
    </row>
    <row r="57" spans="1:5" ht="31.5">
      <c r="A57" s="57" t="s">
        <v>426</v>
      </c>
      <c r="B57" s="100" t="s">
        <v>170</v>
      </c>
      <c r="C57" s="31"/>
      <c r="D57" s="31"/>
      <c r="E57" s="31"/>
    </row>
    <row r="58" spans="1:5" ht="31.5">
      <c r="A58" s="57" t="s">
        <v>427</v>
      </c>
      <c r="B58" s="100" t="s">
        <v>171</v>
      </c>
      <c r="C58" s="31"/>
      <c r="D58" s="31"/>
      <c r="E58" s="31"/>
    </row>
    <row r="59" spans="1:5" ht="15.75">
      <c r="A59" s="57" t="s">
        <v>172</v>
      </c>
      <c r="B59" s="100" t="s">
        <v>173</v>
      </c>
      <c r="C59" s="31"/>
      <c r="D59" s="31"/>
      <c r="E59" s="31"/>
    </row>
    <row r="60" spans="1:5" ht="15.75">
      <c r="A60" s="57" t="s">
        <v>428</v>
      </c>
      <c r="B60" s="100" t="s">
        <v>174</v>
      </c>
      <c r="C60" s="31"/>
      <c r="D60" s="31">
        <v>17441003</v>
      </c>
      <c r="E60" s="31"/>
    </row>
    <row r="61" spans="1:5" ht="15.75">
      <c r="A61" s="61" t="s">
        <v>388</v>
      </c>
      <c r="B61" s="102" t="s">
        <v>175</v>
      </c>
      <c r="C61" s="267">
        <f>SUM(C53:C60)</f>
        <v>0</v>
      </c>
      <c r="D61" s="267">
        <f>SUM(D53:D60)</f>
        <v>17441003</v>
      </c>
      <c r="E61" s="267"/>
    </row>
    <row r="62" spans="1:5" ht="15.75">
      <c r="A62" s="104" t="s">
        <v>548</v>
      </c>
      <c r="B62" s="105"/>
      <c r="C62" s="31"/>
      <c r="D62" s="31"/>
      <c r="E62" s="31"/>
    </row>
    <row r="63" spans="1:5" ht="15.75">
      <c r="A63" s="106" t="s">
        <v>436</v>
      </c>
      <c r="B63" s="107" t="s">
        <v>176</v>
      </c>
      <c r="C63" s="38">
        <f>SUM(C61,C52,C47,C38,C24,C15,C9,C8)</f>
        <v>760439</v>
      </c>
      <c r="D63" s="38"/>
      <c r="E63" s="38">
        <f>SUM(E8+E9+E15+E24+E38+E47+E52+E61)</f>
        <v>778077122.54</v>
      </c>
    </row>
    <row r="64" spans="1:5" ht="15.75">
      <c r="A64" s="57" t="s">
        <v>393</v>
      </c>
      <c r="B64" s="86" t="s">
        <v>184</v>
      </c>
      <c r="C64" s="31">
        <v>2662</v>
      </c>
      <c r="D64" s="31"/>
      <c r="E64" s="168">
        <v>4771430</v>
      </c>
    </row>
    <row r="65" spans="1:5" ht="15.75">
      <c r="A65" s="73" t="s">
        <v>396</v>
      </c>
      <c r="B65" s="86" t="s">
        <v>192</v>
      </c>
      <c r="C65" s="31"/>
      <c r="D65" s="31"/>
      <c r="E65" s="167"/>
    </row>
    <row r="66" spans="1:5" ht="15.75">
      <c r="A66" s="73" t="s">
        <v>193</v>
      </c>
      <c r="B66" s="86" t="s">
        <v>194</v>
      </c>
      <c r="C66" s="31"/>
      <c r="D66" s="31"/>
      <c r="E66" s="167"/>
    </row>
    <row r="67" spans="1:5" ht="15.75">
      <c r="A67" s="73" t="s">
        <v>195</v>
      </c>
      <c r="B67" s="86" t="s">
        <v>196</v>
      </c>
      <c r="C67" s="31">
        <v>10075</v>
      </c>
      <c r="D67" s="31">
        <v>11209272</v>
      </c>
      <c r="E67" s="167">
        <v>11847626</v>
      </c>
    </row>
    <row r="68" spans="1:5" ht="15.75">
      <c r="A68" s="73" t="s">
        <v>197</v>
      </c>
      <c r="B68" s="86" t="s">
        <v>198</v>
      </c>
      <c r="C68" s="31"/>
      <c r="D68" s="31"/>
      <c r="E68" s="167">
        <v>282035555</v>
      </c>
    </row>
    <row r="69" spans="1:5" ht="15.75">
      <c r="A69" s="73" t="s">
        <v>199</v>
      </c>
      <c r="B69" s="86" t="s">
        <v>200</v>
      </c>
      <c r="C69" s="73"/>
      <c r="D69" s="73"/>
      <c r="E69" s="167"/>
    </row>
    <row r="70" spans="1:5" ht="15.75">
      <c r="A70" s="73" t="s">
        <v>201</v>
      </c>
      <c r="B70" s="86" t="s">
        <v>202</v>
      </c>
      <c r="C70" s="73"/>
      <c r="D70" s="73"/>
      <c r="E70" s="167"/>
    </row>
    <row r="71" spans="1:5" ht="15.75">
      <c r="A71" s="73" t="s">
        <v>203</v>
      </c>
      <c r="B71" s="86" t="s">
        <v>204</v>
      </c>
      <c r="C71" s="73"/>
      <c r="D71" s="73"/>
      <c r="E71" s="167"/>
    </row>
    <row r="72" spans="1:5" ht="15.75">
      <c r="A72" s="75" t="s">
        <v>397</v>
      </c>
      <c r="B72" s="87" t="s">
        <v>205</v>
      </c>
      <c r="C72" s="165">
        <f>SUM(C64:C71)</f>
        <v>12737</v>
      </c>
      <c r="D72" s="165">
        <f>SUM(D64:D71)</f>
        <v>11209272</v>
      </c>
      <c r="E72" s="165">
        <f>SUM(E64:E71)</f>
        <v>298654611</v>
      </c>
    </row>
    <row r="73" spans="1:5" ht="15.75">
      <c r="A73" s="73" t="s">
        <v>206</v>
      </c>
      <c r="B73" s="86" t="s">
        <v>207</v>
      </c>
      <c r="C73" s="167"/>
      <c r="D73" s="167"/>
      <c r="E73" s="73"/>
    </row>
    <row r="74" spans="1:5" ht="15.75">
      <c r="A74" s="57" t="s">
        <v>208</v>
      </c>
      <c r="B74" s="86" t="s">
        <v>209</v>
      </c>
      <c r="C74" s="168"/>
      <c r="D74" s="168"/>
      <c r="E74" s="57"/>
    </row>
    <row r="75" spans="1:5" ht="15.75">
      <c r="A75" s="73" t="s">
        <v>433</v>
      </c>
      <c r="B75" s="86" t="s">
        <v>210</v>
      </c>
      <c r="C75" s="167"/>
      <c r="D75" s="167"/>
      <c r="E75" s="73"/>
    </row>
    <row r="76" spans="1:5" ht="15.75">
      <c r="A76" s="73" t="s">
        <v>402</v>
      </c>
      <c r="B76" s="86" t="s">
        <v>211</v>
      </c>
      <c r="C76" s="167"/>
      <c r="D76" s="167"/>
      <c r="E76" s="73"/>
    </row>
    <row r="77" spans="1:5" ht="15.75">
      <c r="A77" s="75" t="s">
        <v>403</v>
      </c>
      <c r="B77" s="87" t="s">
        <v>215</v>
      </c>
      <c r="C77" s="165">
        <f>SUM(C73:C76)</f>
        <v>0</v>
      </c>
      <c r="D77" s="165"/>
      <c r="E77" s="165"/>
    </row>
    <row r="78" spans="1:5" ht="15.75">
      <c r="A78" s="57" t="s">
        <v>216</v>
      </c>
      <c r="B78" s="86" t="s">
        <v>217</v>
      </c>
      <c r="C78" s="168"/>
      <c r="D78" s="168"/>
      <c r="E78" s="57"/>
    </row>
    <row r="79" spans="1:11" ht="15.75">
      <c r="A79" s="108" t="s">
        <v>437</v>
      </c>
      <c r="B79" s="109" t="s">
        <v>218</v>
      </c>
      <c r="C79" s="165">
        <f>C72+C77+C78</f>
        <v>12737</v>
      </c>
      <c r="D79" s="165">
        <f>SUM(D72+D77+D78)</f>
        <v>11209272</v>
      </c>
      <c r="E79" s="165">
        <f>SUM(E72+E77)</f>
        <v>298654611</v>
      </c>
      <c r="H79" s="166"/>
      <c r="I79" s="166"/>
      <c r="J79" s="166"/>
      <c r="K79" s="166"/>
    </row>
    <row r="80" spans="1:11" ht="15.75">
      <c r="A80" s="110" t="s">
        <v>473</v>
      </c>
      <c r="B80" s="34"/>
      <c r="C80" s="38">
        <f>SUM(C79,C63)</f>
        <v>773176</v>
      </c>
      <c r="D80" s="38">
        <f>SUM(D8+D9+D15+D24+D38+D47+D52+D61+D79)</f>
        <v>903218435</v>
      </c>
      <c r="E80" s="38">
        <f>SUM(E8+E9+E15+E24+E38+E47+E52+E61+E79)</f>
        <v>1076731733.54</v>
      </c>
      <c r="H80" s="218"/>
      <c r="I80" s="219"/>
      <c r="J80" s="219"/>
      <c r="K80" s="219"/>
    </row>
    <row r="81" spans="1:11" ht="51.75" customHeight="1">
      <c r="A81" s="80" t="s">
        <v>39</v>
      </c>
      <c r="B81" s="81" t="s">
        <v>12</v>
      </c>
      <c r="C81" s="160" t="s">
        <v>731</v>
      </c>
      <c r="D81" s="160" t="s">
        <v>730</v>
      </c>
      <c r="E81" s="160" t="s">
        <v>726</v>
      </c>
      <c r="H81" s="231"/>
      <c r="I81" s="166"/>
      <c r="J81" s="166"/>
      <c r="K81" s="166"/>
    </row>
    <row r="82" spans="1:11" ht="15.75">
      <c r="A82" s="86" t="s">
        <v>475</v>
      </c>
      <c r="B82" s="84" t="s">
        <v>231</v>
      </c>
      <c r="C82" s="143">
        <v>299088</v>
      </c>
      <c r="D82" s="143">
        <v>318201210</v>
      </c>
      <c r="E82" s="85">
        <v>331942425</v>
      </c>
      <c r="H82" s="231"/>
      <c r="I82" s="166"/>
      <c r="J82" s="166"/>
      <c r="K82" s="166"/>
    </row>
    <row r="83" spans="1:11" ht="15.75">
      <c r="A83" s="86" t="s">
        <v>232</v>
      </c>
      <c r="B83" s="84" t="s">
        <v>233</v>
      </c>
      <c r="C83" s="143"/>
      <c r="D83" s="143"/>
      <c r="E83" s="85"/>
      <c r="H83" s="231"/>
      <c r="I83" s="166"/>
      <c r="J83" s="166"/>
      <c r="K83" s="166"/>
    </row>
    <row r="84" spans="1:11" ht="31.5">
      <c r="A84" s="86" t="s">
        <v>234</v>
      </c>
      <c r="B84" s="84" t="s">
        <v>235</v>
      </c>
      <c r="C84" s="143"/>
      <c r="D84" s="143"/>
      <c r="E84" s="85"/>
      <c r="H84" s="231"/>
      <c r="I84" s="166"/>
      <c r="J84" s="166"/>
      <c r="K84" s="166"/>
    </row>
    <row r="85" spans="1:11" ht="31.5">
      <c r="A85" s="86" t="s">
        <v>438</v>
      </c>
      <c r="B85" s="84" t="s">
        <v>236</v>
      </c>
      <c r="C85" s="143"/>
      <c r="D85" s="143"/>
      <c r="E85" s="85"/>
      <c r="H85" s="231"/>
      <c r="I85" s="166"/>
      <c r="J85" s="166"/>
      <c r="K85" s="166"/>
    </row>
    <row r="86" spans="1:11" ht="31.5">
      <c r="A86" s="86" t="s">
        <v>439</v>
      </c>
      <c r="B86" s="84" t="s">
        <v>237</v>
      </c>
      <c r="C86" s="143"/>
      <c r="D86" s="143"/>
      <c r="E86" s="85"/>
      <c r="H86" s="231"/>
      <c r="I86" s="166"/>
      <c r="J86" s="166"/>
      <c r="K86" s="166"/>
    </row>
    <row r="87" spans="1:11" ht="15.75">
      <c r="A87" s="86" t="s">
        <v>440</v>
      </c>
      <c r="B87" s="84" t="s">
        <v>238</v>
      </c>
      <c r="C87" s="143">
        <v>19923</v>
      </c>
      <c r="D87" s="143">
        <v>19912398</v>
      </c>
      <c r="E87" s="85">
        <v>18106000</v>
      </c>
      <c r="H87" s="232"/>
      <c r="I87" s="233"/>
      <c r="J87" s="233"/>
      <c r="K87" s="233"/>
    </row>
    <row r="88" spans="1:11" ht="15.75">
      <c r="A88" s="87" t="s">
        <v>476</v>
      </c>
      <c r="B88" s="88" t="s">
        <v>239</v>
      </c>
      <c r="C88" s="144">
        <f>SUM(C82:C87)</f>
        <v>319011</v>
      </c>
      <c r="D88" s="144">
        <f>SUM(D82:D87)</f>
        <v>338113608</v>
      </c>
      <c r="E88" s="89">
        <f>SUM(E82:E87)</f>
        <v>350048425</v>
      </c>
      <c r="H88" s="231"/>
      <c r="I88" s="166"/>
      <c r="J88" s="166"/>
      <c r="K88" s="166"/>
    </row>
    <row r="89" spans="1:11" ht="15.75">
      <c r="A89" s="86" t="s">
        <v>478</v>
      </c>
      <c r="B89" s="84" t="s">
        <v>250</v>
      </c>
      <c r="C89" s="143"/>
      <c r="D89" s="143"/>
      <c r="E89" s="143"/>
      <c r="H89" s="231"/>
      <c r="I89" s="166"/>
      <c r="J89" s="166"/>
      <c r="K89" s="166"/>
    </row>
    <row r="90" spans="1:11" ht="15.75">
      <c r="A90" s="86" t="s">
        <v>446</v>
      </c>
      <c r="B90" s="84" t="s">
        <v>251</v>
      </c>
      <c r="C90" s="143"/>
      <c r="D90" s="143"/>
      <c r="E90" s="143"/>
      <c r="H90" s="231"/>
      <c r="I90" s="166"/>
      <c r="J90" s="166"/>
      <c r="K90" s="166"/>
    </row>
    <row r="91" spans="1:11" ht="15.75">
      <c r="A91" s="86" t="s">
        <v>447</v>
      </c>
      <c r="B91" s="84" t="s">
        <v>252</v>
      </c>
      <c r="C91" s="143"/>
      <c r="D91" s="143"/>
      <c r="E91" s="143"/>
      <c r="H91" s="231"/>
      <c r="I91" s="166"/>
      <c r="J91" s="166"/>
      <c r="K91" s="166"/>
    </row>
    <row r="92" spans="1:11" ht="15.75">
      <c r="A92" s="86" t="s">
        <v>448</v>
      </c>
      <c r="B92" s="84" t="s">
        <v>253</v>
      </c>
      <c r="C92" s="143">
        <v>77871</v>
      </c>
      <c r="D92" s="143">
        <v>81235762</v>
      </c>
      <c r="E92" s="143">
        <v>78000000</v>
      </c>
      <c r="H92" s="231"/>
      <c r="I92" s="166"/>
      <c r="J92" s="166"/>
      <c r="K92" s="166"/>
    </row>
    <row r="93" spans="1:11" ht="15.75">
      <c r="A93" s="86" t="s">
        <v>479</v>
      </c>
      <c r="B93" s="84" t="s">
        <v>268</v>
      </c>
      <c r="C93" s="143">
        <v>98578</v>
      </c>
      <c r="D93" s="143">
        <v>84318727</v>
      </c>
      <c r="E93" s="143">
        <v>86000000</v>
      </c>
      <c r="H93" s="231"/>
      <c r="I93" s="166"/>
      <c r="J93" s="166"/>
      <c r="K93" s="166"/>
    </row>
    <row r="94" spans="1:11" ht="15.75">
      <c r="A94" s="86" t="s">
        <v>453</v>
      </c>
      <c r="B94" s="84" t="s">
        <v>269</v>
      </c>
      <c r="C94" s="143">
        <v>7486</v>
      </c>
      <c r="D94" s="143">
        <v>26385622</v>
      </c>
      <c r="E94" s="143"/>
      <c r="H94" s="232"/>
      <c r="I94" s="233"/>
      <c r="J94" s="233"/>
      <c r="K94" s="233"/>
    </row>
    <row r="95" spans="1:11" ht="15.75">
      <c r="A95" s="87" t="s">
        <v>480</v>
      </c>
      <c r="B95" s="88" t="s">
        <v>270</v>
      </c>
      <c r="C95" s="144">
        <f>SUM(C92:C94)</f>
        <v>183935</v>
      </c>
      <c r="D95" s="144">
        <f>SUM(D92:D94)</f>
        <v>191940111</v>
      </c>
      <c r="E95" s="144">
        <f>SUM(E92:E94)</f>
        <v>164000000</v>
      </c>
      <c r="H95" s="231"/>
      <c r="I95" s="166"/>
      <c r="J95" s="166"/>
      <c r="K95" s="166"/>
    </row>
    <row r="96" spans="1:11" ht="15.75">
      <c r="A96" s="57" t="s">
        <v>271</v>
      </c>
      <c r="B96" s="84" t="s">
        <v>272</v>
      </c>
      <c r="C96" s="143">
        <v>20065</v>
      </c>
      <c r="D96" s="143">
        <v>24920802</v>
      </c>
      <c r="E96" s="143">
        <v>20000000</v>
      </c>
      <c r="H96" s="231"/>
      <c r="I96" s="166"/>
      <c r="J96" s="166"/>
      <c r="K96" s="166"/>
    </row>
    <row r="97" spans="1:11" ht="15.75">
      <c r="A97" s="57" t="s">
        <v>454</v>
      </c>
      <c r="B97" s="84" t="s">
        <v>273</v>
      </c>
      <c r="C97" s="143">
        <v>20205</v>
      </c>
      <c r="D97" s="143">
        <v>19786784</v>
      </c>
      <c r="E97" s="143">
        <v>13950000</v>
      </c>
      <c r="H97" s="231"/>
      <c r="I97" s="166"/>
      <c r="J97" s="166"/>
      <c r="K97" s="166"/>
    </row>
    <row r="98" spans="1:11" ht="15.75">
      <c r="A98" s="57" t="s">
        <v>455</v>
      </c>
      <c r="B98" s="84" t="s">
        <v>274</v>
      </c>
      <c r="C98" s="143">
        <v>8965</v>
      </c>
      <c r="D98" s="143">
        <v>5282329</v>
      </c>
      <c r="E98" s="143">
        <v>6000000</v>
      </c>
      <c r="H98" s="231"/>
      <c r="I98" s="166"/>
      <c r="J98" s="166"/>
      <c r="K98" s="166"/>
    </row>
    <row r="99" spans="1:11" ht="15.75">
      <c r="A99" s="57" t="s">
        <v>456</v>
      </c>
      <c r="B99" s="84" t="s">
        <v>275</v>
      </c>
      <c r="C99" s="143">
        <v>1831</v>
      </c>
      <c r="D99" s="143">
        <v>1658490</v>
      </c>
      <c r="E99" s="143">
        <v>600000</v>
      </c>
      <c r="H99" s="231"/>
      <c r="I99" s="166"/>
      <c r="J99" s="166"/>
      <c r="K99" s="166"/>
    </row>
    <row r="100" spans="1:11" ht="15.75">
      <c r="A100" s="57" t="s">
        <v>276</v>
      </c>
      <c r="B100" s="84" t="s">
        <v>277</v>
      </c>
      <c r="C100" s="143">
        <v>13809</v>
      </c>
      <c r="D100" s="143">
        <v>9616928</v>
      </c>
      <c r="E100" s="143">
        <v>6000000</v>
      </c>
      <c r="H100" s="231"/>
      <c r="I100" s="166"/>
      <c r="J100" s="166"/>
      <c r="K100" s="166"/>
    </row>
    <row r="101" spans="1:11" ht="15.75">
      <c r="A101" s="57" t="s">
        <v>278</v>
      </c>
      <c r="B101" s="84" t="s">
        <v>279</v>
      </c>
      <c r="C101" s="143">
        <v>13070</v>
      </c>
      <c r="D101" s="143">
        <v>13422947</v>
      </c>
      <c r="E101" s="143">
        <v>12000000</v>
      </c>
      <c r="H101" s="231"/>
      <c r="I101" s="166"/>
      <c r="J101" s="166"/>
      <c r="K101" s="166"/>
    </row>
    <row r="102" spans="1:11" ht="15.75">
      <c r="A102" s="57" t="s">
        <v>280</v>
      </c>
      <c r="B102" s="84" t="s">
        <v>281</v>
      </c>
      <c r="C102" s="143"/>
      <c r="D102" s="143"/>
      <c r="E102" s="143"/>
      <c r="H102" s="231"/>
      <c r="I102" s="166"/>
      <c r="J102" s="166"/>
      <c r="K102" s="166"/>
    </row>
    <row r="103" spans="1:11" ht="15.75">
      <c r="A103" s="57" t="s">
        <v>457</v>
      </c>
      <c r="B103" s="84" t="s">
        <v>282</v>
      </c>
      <c r="C103" s="143">
        <v>14</v>
      </c>
      <c r="D103" s="143">
        <v>14524</v>
      </c>
      <c r="E103" s="143"/>
      <c r="H103" s="231"/>
      <c r="I103" s="166"/>
      <c r="J103" s="166"/>
      <c r="K103" s="166"/>
    </row>
    <row r="104" spans="1:11" ht="15.75">
      <c r="A104" s="57" t="s">
        <v>458</v>
      </c>
      <c r="B104" s="84" t="s">
        <v>283</v>
      </c>
      <c r="C104" s="143"/>
      <c r="D104" s="143"/>
      <c r="E104" s="143"/>
      <c r="H104" s="231"/>
      <c r="I104" s="166"/>
      <c r="J104" s="166"/>
      <c r="K104" s="166"/>
    </row>
    <row r="105" spans="1:11" ht="15.75">
      <c r="A105" s="57" t="s">
        <v>732</v>
      </c>
      <c r="B105" s="84" t="s">
        <v>284</v>
      </c>
      <c r="C105" s="143"/>
      <c r="D105" s="143">
        <v>21110</v>
      </c>
      <c r="E105" s="143"/>
      <c r="H105" s="231"/>
      <c r="I105" s="166"/>
      <c r="J105" s="166"/>
      <c r="K105" s="166"/>
    </row>
    <row r="106" spans="1:11" ht="15.75">
      <c r="A106" s="57" t="s">
        <v>459</v>
      </c>
      <c r="B106" s="84" t="s">
        <v>665</v>
      </c>
      <c r="C106" s="143">
        <v>1423</v>
      </c>
      <c r="D106" s="143">
        <v>1361500</v>
      </c>
      <c r="E106" s="143">
        <v>1400000</v>
      </c>
      <c r="H106" s="232"/>
      <c r="I106" s="233"/>
      <c r="J106" s="233"/>
      <c r="K106" s="233"/>
    </row>
    <row r="107" spans="1:11" ht="15.75">
      <c r="A107" s="61" t="s">
        <v>481</v>
      </c>
      <c r="B107" s="88" t="s">
        <v>285</v>
      </c>
      <c r="C107" s="144">
        <f>SUM(C96:C106)</f>
        <v>79382</v>
      </c>
      <c r="D107" s="144">
        <f>SUM(D96:D106)</f>
        <v>76085414</v>
      </c>
      <c r="E107" s="144">
        <f>SUM(E96:E106)</f>
        <v>59950000</v>
      </c>
      <c r="H107" s="231"/>
      <c r="I107" s="166"/>
      <c r="J107" s="166"/>
      <c r="K107" s="166"/>
    </row>
    <row r="108" spans="1:11" ht="31.5">
      <c r="A108" s="57" t="s">
        <v>294</v>
      </c>
      <c r="B108" s="84" t="s">
        <v>295</v>
      </c>
      <c r="C108" s="143"/>
      <c r="D108" s="143"/>
      <c r="E108" s="143"/>
      <c r="H108" s="231"/>
      <c r="I108" s="166"/>
      <c r="J108" s="166"/>
      <c r="K108" s="166"/>
    </row>
    <row r="109" spans="1:11" ht="31.5">
      <c r="A109" s="86" t="s">
        <v>463</v>
      </c>
      <c r="B109" s="84" t="s">
        <v>296</v>
      </c>
      <c r="C109" s="143"/>
      <c r="D109" s="143"/>
      <c r="E109" s="143"/>
      <c r="H109" s="231"/>
      <c r="I109" s="166"/>
      <c r="J109" s="166"/>
      <c r="K109" s="166"/>
    </row>
    <row r="110" spans="1:11" ht="15.75">
      <c r="A110" s="57" t="s">
        <v>464</v>
      </c>
      <c r="B110" s="84" t="s">
        <v>657</v>
      </c>
      <c r="C110" s="143">
        <v>25416</v>
      </c>
      <c r="D110" s="143">
        <v>21572468</v>
      </c>
      <c r="E110" s="143">
        <v>32463309</v>
      </c>
      <c r="H110" s="232"/>
      <c r="I110" s="233"/>
      <c r="J110" s="233"/>
      <c r="K110" s="233"/>
    </row>
    <row r="111" spans="1:11" ht="15.75">
      <c r="A111" s="87" t="s">
        <v>483</v>
      </c>
      <c r="B111" s="88" t="s">
        <v>298</v>
      </c>
      <c r="C111" s="269">
        <f>SUM(C108:C110)</f>
        <v>25416</v>
      </c>
      <c r="D111" s="269">
        <f>SUM(D108:D110)</f>
        <v>21572468</v>
      </c>
      <c r="E111" s="269">
        <f>SUM(E108:E110)</f>
        <v>32463309</v>
      </c>
      <c r="H111" s="234"/>
      <c r="I111" s="166"/>
      <c r="J111" s="166"/>
      <c r="K111" s="166"/>
    </row>
    <row r="112" spans="1:11" ht="15.75">
      <c r="A112" s="104" t="s">
        <v>549</v>
      </c>
      <c r="B112" s="111"/>
      <c r="C112" s="143"/>
      <c r="D112" s="143"/>
      <c r="E112" s="143"/>
      <c r="H112" s="231"/>
      <c r="I112" s="166"/>
      <c r="J112" s="166"/>
      <c r="K112" s="166"/>
    </row>
    <row r="113" spans="1:11" ht="15.75">
      <c r="A113" s="86" t="s">
        <v>240</v>
      </c>
      <c r="B113" s="84" t="s">
        <v>241</v>
      </c>
      <c r="C113" s="143">
        <v>58292</v>
      </c>
      <c r="D113" s="143">
        <v>74813431</v>
      </c>
      <c r="E113" s="143">
        <v>350000000</v>
      </c>
      <c r="H113" s="231"/>
      <c r="I113" s="166"/>
      <c r="J113" s="166"/>
      <c r="K113" s="166"/>
    </row>
    <row r="114" spans="1:11" ht="31.5">
      <c r="A114" s="86" t="s">
        <v>242</v>
      </c>
      <c r="B114" s="84" t="s">
        <v>243</v>
      </c>
      <c r="C114" s="143"/>
      <c r="D114" s="143"/>
      <c r="E114" s="143"/>
      <c r="H114" s="231"/>
      <c r="I114" s="166"/>
      <c r="J114" s="166"/>
      <c r="K114" s="166"/>
    </row>
    <row r="115" spans="1:11" ht="31.5">
      <c r="A115" s="86" t="s">
        <v>441</v>
      </c>
      <c r="B115" s="84" t="s">
        <v>244</v>
      </c>
      <c r="C115" s="143"/>
      <c r="D115" s="143"/>
      <c r="E115" s="143"/>
      <c r="H115" s="231"/>
      <c r="I115" s="166"/>
      <c r="J115" s="166"/>
      <c r="K115" s="166"/>
    </row>
    <row r="116" spans="1:11" ht="31.5">
      <c r="A116" s="86" t="s">
        <v>442</v>
      </c>
      <c r="B116" s="84" t="s">
        <v>245</v>
      </c>
      <c r="C116" s="143"/>
      <c r="D116" s="143"/>
      <c r="E116" s="143"/>
      <c r="H116" s="231"/>
      <c r="I116" s="166"/>
      <c r="J116" s="166"/>
      <c r="K116" s="166"/>
    </row>
    <row r="117" spans="1:11" ht="15.75">
      <c r="A117" s="86" t="s">
        <v>443</v>
      </c>
      <c r="B117" s="84" t="s">
        <v>246</v>
      </c>
      <c r="C117" s="143">
        <v>369908</v>
      </c>
      <c r="D117" s="143">
        <v>576000</v>
      </c>
      <c r="E117" s="143"/>
      <c r="H117" s="232"/>
      <c r="I117" s="233"/>
      <c r="J117" s="233"/>
      <c r="K117" s="233"/>
    </row>
    <row r="118" spans="1:11" ht="15.75">
      <c r="A118" s="87" t="s">
        <v>477</v>
      </c>
      <c r="B118" s="88" t="s">
        <v>247</v>
      </c>
      <c r="C118" s="269">
        <f>SUM(C113:C117)</f>
        <v>428200</v>
      </c>
      <c r="D118" s="269">
        <f>SUM(D113:D117)</f>
        <v>75389431</v>
      </c>
      <c r="E118" s="269">
        <f>SUM(E113:E117)</f>
        <v>350000000</v>
      </c>
      <c r="H118" s="231"/>
      <c r="I118" s="166"/>
      <c r="J118" s="166"/>
      <c r="K118" s="166"/>
    </row>
    <row r="119" spans="1:11" ht="15.75">
      <c r="A119" s="57" t="s">
        <v>460</v>
      </c>
      <c r="B119" s="84" t="s">
        <v>286</v>
      </c>
      <c r="C119" s="143"/>
      <c r="D119" s="143"/>
      <c r="E119" s="143"/>
      <c r="H119" s="231"/>
      <c r="I119" s="166"/>
      <c r="J119" s="166"/>
      <c r="K119" s="166"/>
    </row>
    <row r="120" spans="1:11" ht="15.75">
      <c r="A120" s="57" t="s">
        <v>461</v>
      </c>
      <c r="B120" s="84" t="s">
        <v>287</v>
      </c>
      <c r="C120" s="143">
        <v>36</v>
      </c>
      <c r="D120" s="143">
        <v>378030</v>
      </c>
      <c r="E120" s="143">
        <v>270000</v>
      </c>
      <c r="H120" s="231"/>
      <c r="I120" s="166"/>
      <c r="J120" s="166"/>
      <c r="K120" s="166"/>
    </row>
    <row r="121" spans="1:11" ht="15.75">
      <c r="A121" s="57" t="s">
        <v>288</v>
      </c>
      <c r="B121" s="84" t="s">
        <v>289</v>
      </c>
      <c r="C121" s="143"/>
      <c r="D121" s="143"/>
      <c r="E121" s="143"/>
      <c r="H121" s="231"/>
      <c r="I121" s="166"/>
      <c r="J121" s="166"/>
      <c r="K121" s="166"/>
    </row>
    <row r="122" spans="1:11" ht="15.75">
      <c r="A122" s="57" t="s">
        <v>462</v>
      </c>
      <c r="B122" s="84" t="s">
        <v>290</v>
      </c>
      <c r="C122" s="143"/>
      <c r="D122" s="143"/>
      <c r="E122" s="143"/>
      <c r="H122" s="231"/>
      <c r="I122" s="166"/>
      <c r="J122" s="166"/>
      <c r="K122" s="166"/>
    </row>
    <row r="123" spans="1:11" ht="15.75">
      <c r="A123" s="57" t="s">
        <v>291</v>
      </c>
      <c r="B123" s="84" t="s">
        <v>292</v>
      </c>
      <c r="C123" s="143"/>
      <c r="D123" s="143"/>
      <c r="E123" s="143"/>
      <c r="H123" s="232"/>
      <c r="I123" s="233"/>
      <c r="J123" s="233"/>
      <c r="K123" s="233"/>
    </row>
    <row r="124" spans="1:11" ht="15.75">
      <c r="A124" s="87" t="s">
        <v>482</v>
      </c>
      <c r="B124" s="88" t="s">
        <v>293</v>
      </c>
      <c r="C124" s="144">
        <f>SUM(C120:C123)</f>
        <v>36</v>
      </c>
      <c r="D124" s="144">
        <f>SUM(D120:D123)</f>
        <v>378030</v>
      </c>
      <c r="E124" s="144">
        <f>SUM(E120:E123)</f>
        <v>270000</v>
      </c>
      <c r="H124" s="231"/>
      <c r="I124" s="166"/>
      <c r="J124" s="166"/>
      <c r="K124" s="166"/>
    </row>
    <row r="125" spans="1:11" ht="31.5">
      <c r="A125" s="57" t="s">
        <v>299</v>
      </c>
      <c r="B125" s="84" t="s">
        <v>300</v>
      </c>
      <c r="C125" s="143"/>
      <c r="D125" s="143"/>
      <c r="E125" s="143"/>
      <c r="H125" s="231"/>
      <c r="I125" s="166"/>
      <c r="J125" s="166"/>
      <c r="K125" s="166"/>
    </row>
    <row r="126" spans="1:11" ht="31.5">
      <c r="A126" s="86" t="s">
        <v>465</v>
      </c>
      <c r="B126" s="84" t="s">
        <v>301</v>
      </c>
      <c r="C126" s="143"/>
      <c r="D126" s="143"/>
      <c r="E126" s="143"/>
      <c r="H126" s="231"/>
      <c r="I126" s="166"/>
      <c r="J126" s="166"/>
      <c r="K126" s="166"/>
    </row>
    <row r="127" spans="1:11" ht="15.75">
      <c r="A127" s="57" t="s">
        <v>466</v>
      </c>
      <c r="B127" s="84" t="s">
        <v>659</v>
      </c>
      <c r="C127" s="143">
        <v>1689</v>
      </c>
      <c r="D127" s="143">
        <v>51366503</v>
      </c>
      <c r="E127" s="143"/>
      <c r="H127" s="232"/>
      <c r="I127" s="270"/>
      <c r="J127" s="233"/>
      <c r="K127" s="233"/>
    </row>
    <row r="128" spans="1:11" ht="15.75">
      <c r="A128" s="87" t="s">
        <v>485</v>
      </c>
      <c r="B128" s="88" t="s">
        <v>303</v>
      </c>
      <c r="C128" s="144">
        <f>SUM(C127)</f>
        <v>1689</v>
      </c>
      <c r="D128" s="144">
        <f>SUM(D127)</f>
        <v>51366503</v>
      </c>
      <c r="E128" s="144">
        <v>0</v>
      </c>
      <c r="H128" s="232"/>
      <c r="I128" s="182"/>
      <c r="J128" s="166"/>
      <c r="K128" s="166"/>
    </row>
    <row r="129" spans="1:11" ht="15.75">
      <c r="A129" s="104" t="s">
        <v>548</v>
      </c>
      <c r="B129" s="111"/>
      <c r="C129" s="143"/>
      <c r="D129" s="143"/>
      <c r="E129" s="143"/>
      <c r="H129" s="232"/>
      <c r="I129" s="270"/>
      <c r="J129" s="233"/>
      <c r="K129" s="233"/>
    </row>
    <row r="130" spans="1:11" ht="15.75">
      <c r="A130" s="112" t="s">
        <v>484</v>
      </c>
      <c r="B130" s="106" t="s">
        <v>304</v>
      </c>
      <c r="C130" s="144">
        <f>C88+C95+C107+C111+C118+C124+C128</f>
        <v>1037669</v>
      </c>
      <c r="D130" s="144">
        <f>SUM(D88+D95+D107+D111+D118+D124+D128)</f>
        <v>754845565</v>
      </c>
      <c r="E130" s="144">
        <f>SUM(E88+E95+E107+E111+E118+E124+E128)</f>
        <v>956731734</v>
      </c>
      <c r="H130" s="232"/>
      <c r="I130" s="182"/>
      <c r="J130" s="166"/>
      <c r="K130" s="166"/>
    </row>
    <row r="131" spans="1:11" ht="15.75">
      <c r="A131" s="113" t="s">
        <v>600</v>
      </c>
      <c r="B131" s="114"/>
      <c r="C131" s="143"/>
      <c r="D131" s="143"/>
      <c r="E131" s="143"/>
      <c r="H131" s="232"/>
      <c r="I131" s="182"/>
      <c r="J131" s="166"/>
      <c r="K131" s="166"/>
    </row>
    <row r="132" spans="1:11" ht="15.75">
      <c r="A132" s="113" t="s">
        <v>601</v>
      </c>
      <c r="B132" s="114"/>
      <c r="C132" s="143"/>
      <c r="D132" s="143"/>
      <c r="E132" s="143"/>
      <c r="H132" s="226"/>
      <c r="I132" s="270"/>
      <c r="J132" s="233"/>
      <c r="K132" s="233"/>
    </row>
    <row r="133" spans="1:11" ht="15.75">
      <c r="A133" s="57" t="s">
        <v>486</v>
      </c>
      <c r="B133" s="86" t="s">
        <v>309</v>
      </c>
      <c r="C133" s="143">
        <v>9597</v>
      </c>
      <c r="D133" s="143">
        <v>154740943</v>
      </c>
      <c r="E133" s="143"/>
      <c r="H133" s="227"/>
      <c r="I133" s="182"/>
      <c r="J133" s="166"/>
      <c r="K133" s="166"/>
    </row>
    <row r="134" spans="1:11" ht="15.75">
      <c r="A134" s="73" t="s">
        <v>487</v>
      </c>
      <c r="B134" s="86" t="s">
        <v>316</v>
      </c>
      <c r="C134" s="143"/>
      <c r="D134" s="143"/>
      <c r="E134" s="143"/>
      <c r="H134" s="227"/>
      <c r="I134" s="182"/>
      <c r="J134" s="166"/>
      <c r="K134" s="166"/>
    </row>
    <row r="135" spans="1:11" ht="15.75">
      <c r="A135" s="86" t="s">
        <v>598</v>
      </c>
      <c r="B135" s="86" t="s">
        <v>317</v>
      </c>
      <c r="C135" s="143">
        <v>105194</v>
      </c>
      <c r="D135" s="143">
        <v>184801000</v>
      </c>
      <c r="E135" s="143">
        <v>108152374</v>
      </c>
      <c r="H135" s="227"/>
      <c r="I135" s="182"/>
      <c r="J135" s="166"/>
      <c r="K135" s="166"/>
    </row>
    <row r="136" spans="1:11" ht="15.75">
      <c r="A136" s="86" t="s">
        <v>599</v>
      </c>
      <c r="B136" s="86" t="s">
        <v>317</v>
      </c>
      <c r="C136" s="143"/>
      <c r="D136" s="143"/>
      <c r="E136" s="143"/>
      <c r="H136" s="227"/>
      <c r="I136" s="182"/>
      <c r="J136" s="166"/>
      <c r="K136" s="166"/>
    </row>
    <row r="137" spans="1:11" ht="15.75">
      <c r="A137" s="86" t="s">
        <v>596</v>
      </c>
      <c r="B137" s="86" t="s">
        <v>318</v>
      </c>
      <c r="C137" s="143"/>
      <c r="D137" s="143"/>
      <c r="E137" s="143"/>
      <c r="H137" s="227"/>
      <c r="I137" s="182"/>
      <c r="J137" s="166"/>
      <c r="K137" s="166"/>
    </row>
    <row r="138" spans="1:11" ht="15.75">
      <c r="A138" s="86" t="s">
        <v>597</v>
      </c>
      <c r="B138" s="86" t="s">
        <v>318</v>
      </c>
      <c r="C138" s="143"/>
      <c r="D138" s="143"/>
      <c r="E138" s="143"/>
      <c r="H138" s="227"/>
      <c r="I138" s="182"/>
      <c r="J138" s="166"/>
      <c r="K138" s="166"/>
    </row>
    <row r="139" spans="1:11" ht="15.75">
      <c r="A139" s="86" t="s">
        <v>488</v>
      </c>
      <c r="B139" s="86" t="s">
        <v>319</v>
      </c>
      <c r="C139" s="268">
        <f>SUM(C135:C138)</f>
        <v>105194</v>
      </c>
      <c r="D139" s="268"/>
      <c r="E139" s="268"/>
      <c r="H139" s="227"/>
      <c r="I139" s="182"/>
      <c r="J139" s="166"/>
      <c r="K139" s="166"/>
    </row>
    <row r="140" spans="1:11" ht="15.75">
      <c r="A140" s="73" t="s">
        <v>320</v>
      </c>
      <c r="B140" s="86" t="s">
        <v>321</v>
      </c>
      <c r="C140" s="143">
        <v>11209</v>
      </c>
      <c r="D140" s="143">
        <v>11844626</v>
      </c>
      <c r="E140" s="143">
        <v>11847626</v>
      </c>
      <c r="H140" s="227"/>
      <c r="I140" s="182"/>
      <c r="J140" s="166"/>
      <c r="K140" s="166"/>
    </row>
    <row r="141" spans="1:11" ht="15.75">
      <c r="A141" s="73" t="s">
        <v>322</v>
      </c>
      <c r="B141" s="86" t="s">
        <v>323</v>
      </c>
      <c r="C141" s="143"/>
      <c r="D141" s="143"/>
      <c r="E141" s="143"/>
      <c r="H141" s="227"/>
      <c r="I141" s="182"/>
      <c r="J141" s="166"/>
      <c r="K141" s="166"/>
    </row>
    <row r="142" spans="1:11" ht="15.75">
      <c r="A142" s="73" t="s">
        <v>324</v>
      </c>
      <c r="B142" s="86" t="s">
        <v>325</v>
      </c>
      <c r="C142" s="143"/>
      <c r="D142" s="143"/>
      <c r="E142" s="143"/>
      <c r="H142" s="227"/>
      <c r="I142" s="182"/>
      <c r="J142" s="166"/>
      <c r="K142" s="166"/>
    </row>
    <row r="143" spans="1:11" ht="15.75">
      <c r="A143" s="73" t="s">
        <v>326</v>
      </c>
      <c r="B143" s="86" t="s">
        <v>327</v>
      </c>
      <c r="C143" s="143"/>
      <c r="D143" s="143"/>
      <c r="E143" s="143"/>
      <c r="H143" s="227"/>
      <c r="I143" s="182"/>
      <c r="J143" s="166"/>
      <c r="K143" s="166"/>
    </row>
    <row r="144" spans="1:11" ht="15.75">
      <c r="A144" s="57" t="s">
        <v>471</v>
      </c>
      <c r="B144" s="86" t="s">
        <v>328</v>
      </c>
      <c r="C144" s="143"/>
      <c r="D144" s="143"/>
      <c r="E144" s="143"/>
      <c r="H144" s="227"/>
      <c r="I144" s="182"/>
      <c r="J144" s="166"/>
      <c r="K144" s="166"/>
    </row>
    <row r="145" spans="1:11" ht="15.75">
      <c r="A145" s="61" t="s">
        <v>489</v>
      </c>
      <c r="B145" s="87" t="s">
        <v>330</v>
      </c>
      <c r="C145" s="269">
        <f>C133+C134+C139+C140+C141+C142+C143+C144</f>
        <v>126000</v>
      </c>
      <c r="D145" s="269">
        <f>SUM(D133:D144)</f>
        <v>351386569</v>
      </c>
      <c r="E145" s="269">
        <f>SUM(E135:E144)</f>
        <v>120000000</v>
      </c>
      <c r="H145" s="227"/>
      <c r="I145" s="182"/>
      <c r="J145" s="166"/>
      <c r="K145" s="166"/>
    </row>
    <row r="146" spans="1:11" ht="15.75">
      <c r="A146" s="57" t="s">
        <v>331</v>
      </c>
      <c r="B146" s="86" t="s">
        <v>332</v>
      </c>
      <c r="C146" s="143"/>
      <c r="D146" s="143"/>
      <c r="E146" s="143"/>
      <c r="H146" s="227"/>
      <c r="I146" s="182"/>
      <c r="J146" s="166"/>
      <c r="K146" s="166"/>
    </row>
    <row r="147" spans="1:11" ht="15.75">
      <c r="A147" s="57" t="s">
        <v>333</v>
      </c>
      <c r="B147" s="86" t="s">
        <v>334</v>
      </c>
      <c r="C147" s="143"/>
      <c r="D147" s="143"/>
      <c r="E147" s="143"/>
      <c r="H147" s="227"/>
      <c r="I147" s="182"/>
      <c r="J147" s="166"/>
      <c r="K147" s="166"/>
    </row>
    <row r="148" spans="1:11" ht="15.75">
      <c r="A148" s="73" t="s">
        <v>335</v>
      </c>
      <c r="B148" s="86" t="s">
        <v>336</v>
      </c>
      <c r="C148" s="143"/>
      <c r="D148" s="143"/>
      <c r="E148" s="143"/>
      <c r="H148" s="227"/>
      <c r="I148" s="182"/>
      <c r="J148" s="166"/>
      <c r="K148" s="166"/>
    </row>
    <row r="149" spans="1:11" ht="15.75">
      <c r="A149" s="73" t="s">
        <v>472</v>
      </c>
      <c r="B149" s="86" t="s">
        <v>337</v>
      </c>
      <c r="C149" s="143"/>
      <c r="D149" s="143"/>
      <c r="E149" s="143"/>
      <c r="H149" s="226"/>
      <c r="I149" s="270"/>
      <c r="J149" s="233"/>
      <c r="K149" s="233"/>
    </row>
    <row r="150" spans="1:11" ht="15.75">
      <c r="A150" s="75" t="s">
        <v>490</v>
      </c>
      <c r="B150" s="87" t="s">
        <v>338</v>
      </c>
      <c r="C150" s="144"/>
      <c r="D150" s="144"/>
      <c r="E150" s="144"/>
      <c r="H150" s="226"/>
      <c r="I150" s="270"/>
      <c r="J150" s="233"/>
      <c r="K150" s="233"/>
    </row>
    <row r="151" spans="1:11" ht="15.75">
      <c r="A151" s="61" t="s">
        <v>339</v>
      </c>
      <c r="B151" s="87" t="s">
        <v>340</v>
      </c>
      <c r="C151" s="144"/>
      <c r="D151" s="144"/>
      <c r="E151" s="144"/>
      <c r="H151" s="226"/>
      <c r="I151" s="270"/>
      <c r="J151" s="233"/>
      <c r="K151" s="233"/>
    </row>
    <row r="152" spans="1:11" ht="15.75">
      <c r="A152" s="108" t="s">
        <v>491</v>
      </c>
      <c r="B152" s="109" t="s">
        <v>341</v>
      </c>
      <c r="C152" s="144">
        <f>SUM(C145)</f>
        <v>126000</v>
      </c>
      <c r="D152" s="144">
        <f>SUM(D145:D151)</f>
        <v>351386569</v>
      </c>
      <c r="E152" s="144">
        <f>SUM(E145)</f>
        <v>120000000</v>
      </c>
      <c r="H152" s="235"/>
      <c r="I152" s="270"/>
      <c r="J152" s="233"/>
      <c r="K152" s="233"/>
    </row>
    <row r="153" spans="1:11" ht="15.75">
      <c r="A153" s="110" t="s">
        <v>474</v>
      </c>
      <c r="B153" s="34"/>
      <c r="C153" s="144">
        <f>SUM(C88,C95,C107,C111,C118,C124,C128,C152)</f>
        <v>1163669</v>
      </c>
      <c r="D153" s="144">
        <f>SUM(D88+D95+D107+D111+D118+D124+D128+D152)</f>
        <v>1106232134</v>
      </c>
      <c r="E153" s="144">
        <f>SUM(E152+E130)</f>
        <v>1076731734</v>
      </c>
      <c r="H153" s="182"/>
      <c r="I153" s="182"/>
      <c r="J153" s="166"/>
      <c r="K153" s="166"/>
    </row>
    <row r="154" spans="8:11" ht="15.75">
      <c r="H154" s="166"/>
      <c r="I154" s="166"/>
      <c r="J154" s="166"/>
      <c r="K154" s="166"/>
    </row>
    <row r="155" spans="8:11" ht="15.75">
      <c r="H155" s="166"/>
      <c r="I155" s="166"/>
      <c r="J155" s="166"/>
      <c r="K155" s="166"/>
    </row>
    <row r="156" spans="8:11" ht="15.75">
      <c r="H156" s="166"/>
      <c r="I156" s="166"/>
      <c r="J156" s="166"/>
      <c r="K156" s="166"/>
    </row>
    <row r="157" spans="8:11" ht="15.75">
      <c r="H157" s="166"/>
      <c r="I157" s="166"/>
      <c r="J157" s="166"/>
      <c r="K157" s="166"/>
    </row>
    <row r="158" spans="8:11" ht="15.75">
      <c r="H158" s="166"/>
      <c r="I158" s="166"/>
      <c r="J158" s="166"/>
      <c r="K158" s="166"/>
    </row>
  </sheetData>
  <sheetProtection/>
  <mergeCells count="2">
    <mergeCell ref="A1:D1"/>
    <mergeCell ref="A2:D2"/>
  </mergeCells>
  <printOptions/>
  <pageMargins left="0.25" right="0.25" top="0.75" bottom="0.75" header="0.3" footer="0.3"/>
  <pageSetup fitToHeight="2" horizontalDpi="300" verticalDpi="300" orientation="landscape" paperSize="9" r:id="rId1"/>
  <headerFooter>
    <oddHeader>&amp;R&amp;"-,Félkövér"20. számú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IV96"/>
  <sheetViews>
    <sheetView view="pageBreakPreview" zoomScaleSheetLayoutView="100" zoomScalePageLayoutView="0" workbookViewId="0" topLeftCell="A64">
      <selection activeCell="D79" sqref="D79"/>
    </sheetView>
  </sheetViews>
  <sheetFormatPr defaultColWidth="9.140625" defaultRowHeight="15"/>
  <cols>
    <col min="1" max="1" width="71.8515625" style="93" customWidth="1"/>
    <col min="2" max="2" width="9.140625" style="93" customWidth="1"/>
    <col min="3" max="3" width="13.00390625" style="93" customWidth="1"/>
    <col min="4" max="4" width="14.140625" style="93" customWidth="1"/>
    <col min="5" max="5" width="14.28125" style="93" bestFit="1" customWidth="1"/>
    <col min="6" max="16384" width="9.140625" style="93" customWidth="1"/>
  </cols>
  <sheetData>
    <row r="1" spans="1:5" ht="24" customHeight="1">
      <c r="A1" s="329" t="s">
        <v>686</v>
      </c>
      <c r="B1" s="330"/>
      <c r="C1" s="330"/>
      <c r="D1" s="330"/>
      <c r="E1" s="345"/>
    </row>
    <row r="2" spans="1:5" ht="24" customHeight="1">
      <c r="A2" s="331" t="s">
        <v>717</v>
      </c>
      <c r="B2" s="330"/>
      <c r="C2" s="330"/>
      <c r="D2" s="330"/>
      <c r="E2" s="345"/>
    </row>
    <row r="3" ht="15.75">
      <c r="A3" s="158"/>
    </row>
    <row r="4" ht="15.75">
      <c r="A4" s="96" t="s">
        <v>616</v>
      </c>
    </row>
    <row r="5" spans="1:5" ht="31.5">
      <c r="A5" s="80" t="s">
        <v>39</v>
      </c>
      <c r="B5" s="81" t="s">
        <v>12</v>
      </c>
      <c r="C5" s="160" t="s">
        <v>550</v>
      </c>
      <c r="D5" s="160" t="s">
        <v>551</v>
      </c>
      <c r="E5" s="82" t="s">
        <v>2</v>
      </c>
    </row>
    <row r="6" spans="1:5" ht="15" customHeight="1">
      <c r="A6" s="83" t="s">
        <v>219</v>
      </c>
      <c r="B6" s="84" t="s">
        <v>220</v>
      </c>
      <c r="C6" s="143">
        <v>151430180</v>
      </c>
      <c r="D6" s="143"/>
      <c r="E6" s="143">
        <f>SUM(C6:D6)</f>
        <v>151430180</v>
      </c>
    </row>
    <row r="7" spans="1:5" ht="15" customHeight="1">
      <c r="A7" s="86" t="s">
        <v>221</v>
      </c>
      <c r="B7" s="84" t="s">
        <v>222</v>
      </c>
      <c r="C7" s="143">
        <v>103412824</v>
      </c>
      <c r="D7" s="143"/>
      <c r="E7" s="143">
        <f aca="true" t="shared" si="0" ref="E7:E70">SUM(C7:D7)</f>
        <v>103412824</v>
      </c>
    </row>
    <row r="8" spans="1:5" ht="15" customHeight="1">
      <c r="A8" s="86" t="s">
        <v>223</v>
      </c>
      <c r="B8" s="84" t="s">
        <v>224</v>
      </c>
      <c r="C8" s="143">
        <v>70487151</v>
      </c>
      <c r="D8" s="143"/>
      <c r="E8" s="143">
        <v>70487421</v>
      </c>
    </row>
    <row r="9" spans="1:5" ht="15" customHeight="1">
      <c r="A9" s="86" t="s">
        <v>225</v>
      </c>
      <c r="B9" s="84" t="s">
        <v>226</v>
      </c>
      <c r="C9" s="143">
        <v>6612000</v>
      </c>
      <c r="D9" s="143"/>
      <c r="E9" s="143">
        <f t="shared" si="0"/>
        <v>6612000</v>
      </c>
    </row>
    <row r="10" spans="1:5" ht="15" customHeight="1">
      <c r="A10" s="86" t="s">
        <v>227</v>
      </c>
      <c r="B10" s="84" t="s">
        <v>228</v>
      </c>
      <c r="C10" s="143"/>
      <c r="D10" s="143"/>
      <c r="E10" s="143">
        <f t="shared" si="0"/>
        <v>0</v>
      </c>
    </row>
    <row r="11" spans="1:5" ht="15" customHeight="1">
      <c r="A11" s="86" t="s">
        <v>229</v>
      </c>
      <c r="B11" s="84" t="s">
        <v>230</v>
      </c>
      <c r="C11" s="143"/>
      <c r="D11" s="143"/>
      <c r="E11" s="143">
        <f t="shared" si="0"/>
        <v>0</v>
      </c>
    </row>
    <row r="12" spans="1:5" s="99" customFormat="1" ht="15" customHeight="1">
      <c r="A12" s="87" t="s">
        <v>475</v>
      </c>
      <c r="B12" s="88" t="s">
        <v>231</v>
      </c>
      <c r="C12" s="144">
        <f>C6+C7+C8+C9</f>
        <v>331942155</v>
      </c>
      <c r="D12" s="144"/>
      <c r="E12" s="144">
        <f>SUM(E6:E11)</f>
        <v>331942425</v>
      </c>
    </row>
    <row r="13" spans="1:5" ht="15" customHeight="1">
      <c r="A13" s="86" t="s">
        <v>232</v>
      </c>
      <c r="B13" s="84" t="s">
        <v>233</v>
      </c>
      <c r="C13" s="143"/>
      <c r="D13" s="143"/>
      <c r="E13" s="143">
        <f t="shared" si="0"/>
        <v>0</v>
      </c>
    </row>
    <row r="14" spans="1:5" ht="15" customHeight="1">
      <c r="A14" s="86" t="s">
        <v>234</v>
      </c>
      <c r="B14" s="84" t="s">
        <v>235</v>
      </c>
      <c r="C14" s="143"/>
      <c r="D14" s="143"/>
      <c r="E14" s="143">
        <f t="shared" si="0"/>
        <v>0</v>
      </c>
    </row>
    <row r="15" spans="1:5" ht="15" customHeight="1">
      <c r="A15" s="86" t="s">
        <v>438</v>
      </c>
      <c r="B15" s="84" t="s">
        <v>236</v>
      </c>
      <c r="C15" s="143"/>
      <c r="D15" s="143"/>
      <c r="E15" s="143">
        <f t="shared" si="0"/>
        <v>0</v>
      </c>
    </row>
    <row r="16" spans="1:5" ht="15" customHeight="1">
      <c r="A16" s="86" t="s">
        <v>439</v>
      </c>
      <c r="B16" s="84" t="s">
        <v>237</v>
      </c>
      <c r="C16" s="143"/>
      <c r="D16" s="143"/>
      <c r="E16" s="143">
        <f t="shared" si="0"/>
        <v>0</v>
      </c>
    </row>
    <row r="17" spans="1:5" ht="15" customHeight="1">
      <c r="A17" s="86" t="s">
        <v>440</v>
      </c>
      <c r="B17" s="84" t="s">
        <v>238</v>
      </c>
      <c r="C17" s="143">
        <v>18106000</v>
      </c>
      <c r="D17" s="143"/>
      <c r="E17" s="143">
        <f t="shared" si="0"/>
        <v>18106000</v>
      </c>
    </row>
    <row r="18" spans="1:5" ht="15" customHeight="1">
      <c r="A18" s="87" t="s">
        <v>476</v>
      </c>
      <c r="B18" s="88" t="s">
        <v>239</v>
      </c>
      <c r="C18" s="144">
        <f>SUM(C12:C17)</f>
        <v>350048155</v>
      </c>
      <c r="D18" s="144"/>
      <c r="E18" s="144">
        <f>SUM(E12:E17)</f>
        <v>350048425</v>
      </c>
    </row>
    <row r="19" spans="1:5" ht="15" customHeight="1">
      <c r="A19" s="86" t="s">
        <v>444</v>
      </c>
      <c r="B19" s="84" t="s">
        <v>248</v>
      </c>
      <c r="C19" s="143"/>
      <c r="D19" s="143"/>
      <c r="E19" s="143">
        <f t="shared" si="0"/>
        <v>0</v>
      </c>
    </row>
    <row r="20" spans="1:5" ht="15" customHeight="1">
      <c r="A20" s="86" t="s">
        <v>445</v>
      </c>
      <c r="B20" s="84" t="s">
        <v>249</v>
      </c>
      <c r="C20" s="143"/>
      <c r="D20" s="143"/>
      <c r="E20" s="143">
        <f t="shared" si="0"/>
        <v>0</v>
      </c>
    </row>
    <row r="21" spans="1:5" ht="15" customHeight="1">
      <c r="A21" s="87" t="s">
        <v>478</v>
      </c>
      <c r="B21" s="88" t="s">
        <v>250</v>
      </c>
      <c r="C21" s="144"/>
      <c r="D21" s="144"/>
      <c r="E21" s="143">
        <f t="shared" si="0"/>
        <v>0</v>
      </c>
    </row>
    <row r="22" spans="1:5" ht="15" customHeight="1">
      <c r="A22" s="86" t="s">
        <v>446</v>
      </c>
      <c r="B22" s="84" t="s">
        <v>251</v>
      </c>
      <c r="C22" s="143"/>
      <c r="D22" s="143"/>
      <c r="E22" s="143">
        <f t="shared" si="0"/>
        <v>0</v>
      </c>
    </row>
    <row r="23" spans="1:5" ht="15" customHeight="1">
      <c r="A23" s="86" t="s">
        <v>447</v>
      </c>
      <c r="B23" s="84" t="s">
        <v>252</v>
      </c>
      <c r="C23" s="143"/>
      <c r="D23" s="143"/>
      <c r="E23" s="143">
        <f t="shared" si="0"/>
        <v>0</v>
      </c>
    </row>
    <row r="24" spans="1:5" ht="15" customHeight="1">
      <c r="A24" s="86" t="s">
        <v>448</v>
      </c>
      <c r="B24" s="84" t="s">
        <v>253</v>
      </c>
      <c r="C24" s="143">
        <v>78000000</v>
      </c>
      <c r="D24" s="143"/>
      <c r="E24" s="143">
        <f>SUM(C24:D24)</f>
        <v>78000000</v>
      </c>
    </row>
    <row r="25" spans="1:5" ht="15" customHeight="1">
      <c r="A25" s="86" t="s">
        <v>449</v>
      </c>
      <c r="B25" s="84" t="s">
        <v>254</v>
      </c>
      <c r="C25" s="143">
        <v>65000000</v>
      </c>
      <c r="D25" s="143"/>
      <c r="E25" s="143">
        <f t="shared" si="0"/>
        <v>65000000</v>
      </c>
    </row>
    <row r="26" spans="1:5" ht="15" customHeight="1">
      <c r="A26" s="86" t="s">
        <v>450</v>
      </c>
      <c r="B26" s="84" t="s">
        <v>257</v>
      </c>
      <c r="C26" s="143"/>
      <c r="D26" s="143"/>
      <c r="E26" s="143">
        <f t="shared" si="0"/>
        <v>0</v>
      </c>
    </row>
    <row r="27" spans="1:5" ht="15" customHeight="1">
      <c r="A27" s="86" t="s">
        <v>258</v>
      </c>
      <c r="B27" s="84" t="s">
        <v>259</v>
      </c>
      <c r="C27" s="143"/>
      <c r="D27" s="143"/>
      <c r="E27" s="143">
        <f t="shared" si="0"/>
        <v>0</v>
      </c>
    </row>
    <row r="28" spans="1:5" ht="15" customHeight="1">
      <c r="A28" s="86" t="s">
        <v>451</v>
      </c>
      <c r="B28" s="84" t="s">
        <v>260</v>
      </c>
      <c r="C28" s="143">
        <v>19000000</v>
      </c>
      <c r="D28" s="143"/>
      <c r="E28" s="143">
        <f t="shared" si="0"/>
        <v>19000000</v>
      </c>
    </row>
    <row r="29" spans="1:5" ht="15" customHeight="1">
      <c r="A29" s="86" t="s">
        <v>452</v>
      </c>
      <c r="B29" s="84" t="s">
        <v>265</v>
      </c>
      <c r="C29" s="143">
        <v>2000000</v>
      </c>
      <c r="D29" s="143"/>
      <c r="E29" s="143">
        <f t="shared" si="0"/>
        <v>2000000</v>
      </c>
    </row>
    <row r="30" spans="1:256" s="99" customFormat="1" ht="15" customHeight="1">
      <c r="A30" s="87" t="s">
        <v>479</v>
      </c>
      <c r="B30" s="88" t="s">
        <v>268</v>
      </c>
      <c r="C30" s="144">
        <f>SUM(C25:C29)</f>
        <v>86000000</v>
      </c>
      <c r="D30" s="144"/>
      <c r="E30" s="144">
        <f t="shared" si="0"/>
        <v>86000000</v>
      </c>
      <c r="IV30" s="99">
        <f>SUM(E30:IU30)</f>
        <v>86000000</v>
      </c>
    </row>
    <row r="31" spans="1:5" ht="15" customHeight="1">
      <c r="A31" s="86" t="s">
        <v>453</v>
      </c>
      <c r="B31" s="84" t="s">
        <v>269</v>
      </c>
      <c r="C31" s="143"/>
      <c r="D31" s="143"/>
      <c r="E31" s="143">
        <f t="shared" si="0"/>
        <v>0</v>
      </c>
    </row>
    <row r="32" spans="1:5" s="99" customFormat="1" ht="15" customHeight="1">
      <c r="A32" s="87" t="s">
        <v>480</v>
      </c>
      <c r="B32" s="88" t="s">
        <v>270</v>
      </c>
      <c r="C32" s="144">
        <f>C24+C25+C28+C29</f>
        <v>164000000</v>
      </c>
      <c r="D32" s="144"/>
      <c r="E32" s="144">
        <f>SUM(C32:D32)</f>
        <v>164000000</v>
      </c>
    </row>
    <row r="33" spans="1:5" ht="15" customHeight="1">
      <c r="A33" s="57" t="s">
        <v>271</v>
      </c>
      <c r="B33" s="84" t="s">
        <v>272</v>
      </c>
      <c r="C33" s="143"/>
      <c r="D33" s="143">
        <v>20000000</v>
      </c>
      <c r="E33" s="143">
        <f t="shared" si="0"/>
        <v>20000000</v>
      </c>
    </row>
    <row r="34" spans="1:5" ht="15" customHeight="1">
      <c r="A34" s="57" t="s">
        <v>454</v>
      </c>
      <c r="B34" s="84" t="s">
        <v>273</v>
      </c>
      <c r="C34" s="143"/>
      <c r="D34" s="143">
        <v>13950000</v>
      </c>
      <c r="E34" s="143">
        <f t="shared" si="0"/>
        <v>13950000</v>
      </c>
    </row>
    <row r="35" spans="1:5" ht="15" customHeight="1">
      <c r="A35" s="57" t="s">
        <v>455</v>
      </c>
      <c r="B35" s="84" t="s">
        <v>274</v>
      </c>
      <c r="C35" s="143"/>
      <c r="D35" s="143">
        <v>6000000</v>
      </c>
      <c r="E35" s="143">
        <f>SUM(D35)</f>
        <v>6000000</v>
      </c>
    </row>
    <row r="36" spans="1:5" ht="15" customHeight="1">
      <c r="A36" s="57" t="s">
        <v>456</v>
      </c>
      <c r="B36" s="84" t="s">
        <v>275</v>
      </c>
      <c r="C36" s="143"/>
      <c r="D36" s="143">
        <v>600000</v>
      </c>
      <c r="E36" s="143">
        <f t="shared" si="0"/>
        <v>600000</v>
      </c>
    </row>
    <row r="37" spans="1:5" ht="15" customHeight="1">
      <c r="A37" s="57" t="s">
        <v>276</v>
      </c>
      <c r="B37" s="84" t="s">
        <v>277</v>
      </c>
      <c r="C37" s="143">
        <v>6000000</v>
      </c>
      <c r="D37" s="143"/>
      <c r="E37" s="143">
        <f t="shared" si="0"/>
        <v>6000000</v>
      </c>
    </row>
    <row r="38" spans="1:5" ht="15" customHeight="1">
      <c r="A38" s="57" t="s">
        <v>278</v>
      </c>
      <c r="B38" s="84" t="s">
        <v>279</v>
      </c>
      <c r="C38" s="143"/>
      <c r="D38" s="143">
        <v>12000000</v>
      </c>
      <c r="E38" s="143">
        <f t="shared" si="0"/>
        <v>12000000</v>
      </c>
    </row>
    <row r="39" spans="1:5" ht="15" customHeight="1">
      <c r="A39" s="57" t="s">
        <v>280</v>
      </c>
      <c r="B39" s="84" t="s">
        <v>281</v>
      </c>
      <c r="C39" s="143"/>
      <c r="D39" s="143"/>
      <c r="E39" s="143">
        <f t="shared" si="0"/>
        <v>0</v>
      </c>
    </row>
    <row r="40" spans="1:5" ht="15" customHeight="1">
      <c r="A40" s="57" t="s">
        <v>457</v>
      </c>
      <c r="B40" s="84" t="s">
        <v>282</v>
      </c>
      <c r="C40" s="143"/>
      <c r="D40" s="143"/>
      <c r="E40" s="143">
        <f t="shared" si="0"/>
        <v>0</v>
      </c>
    </row>
    <row r="41" spans="1:5" ht="15" customHeight="1">
      <c r="A41" s="57" t="s">
        <v>458</v>
      </c>
      <c r="B41" s="84" t="s">
        <v>283</v>
      </c>
      <c r="C41" s="143"/>
      <c r="D41" s="143"/>
      <c r="E41" s="143">
        <f t="shared" si="0"/>
        <v>0</v>
      </c>
    </row>
    <row r="42" spans="1:5" ht="15" customHeight="1">
      <c r="A42" s="57" t="s">
        <v>459</v>
      </c>
      <c r="B42" s="84" t="s">
        <v>665</v>
      </c>
      <c r="C42" s="143"/>
      <c r="D42" s="143">
        <v>1400000</v>
      </c>
      <c r="E42" s="143">
        <f t="shared" si="0"/>
        <v>1400000</v>
      </c>
    </row>
    <row r="43" spans="1:5" ht="15" customHeight="1">
      <c r="A43" s="61" t="s">
        <v>481</v>
      </c>
      <c r="B43" s="88" t="s">
        <v>285</v>
      </c>
      <c r="C43" s="144">
        <f>SUM(C33:C42)</f>
        <v>6000000</v>
      </c>
      <c r="D43" s="144">
        <f>SUM(D33:D42)</f>
        <v>53950000</v>
      </c>
      <c r="E43" s="144">
        <f>SUM(E33:E42)</f>
        <v>59950000</v>
      </c>
    </row>
    <row r="44" spans="1:5" ht="15" customHeight="1">
      <c r="A44" s="57" t="s">
        <v>294</v>
      </c>
      <c r="B44" s="84" t="s">
        <v>295</v>
      </c>
      <c r="C44" s="143"/>
      <c r="D44" s="143"/>
      <c r="E44" s="143">
        <f t="shared" si="0"/>
        <v>0</v>
      </c>
    </row>
    <row r="45" spans="1:5" ht="15" customHeight="1">
      <c r="A45" s="86" t="s">
        <v>463</v>
      </c>
      <c r="B45" s="84" t="s">
        <v>296</v>
      </c>
      <c r="C45" s="143"/>
      <c r="D45" s="143"/>
      <c r="E45" s="143">
        <f t="shared" si="0"/>
        <v>0</v>
      </c>
    </row>
    <row r="46" spans="1:5" ht="15" customHeight="1">
      <c r="A46" s="57" t="s">
        <v>464</v>
      </c>
      <c r="B46" s="84" t="s">
        <v>657</v>
      </c>
      <c r="C46" s="143"/>
      <c r="D46" s="143">
        <v>32463309</v>
      </c>
      <c r="E46" s="143">
        <f t="shared" si="0"/>
        <v>32463309</v>
      </c>
    </row>
    <row r="47" spans="1:5" ht="15" customHeight="1">
      <c r="A47" s="87" t="s">
        <v>483</v>
      </c>
      <c r="B47" s="88" t="s">
        <v>298</v>
      </c>
      <c r="C47" s="144">
        <f>SUM(C46)</f>
        <v>0</v>
      </c>
      <c r="D47" s="144">
        <f>SUM(D44:D46)</f>
        <v>32463309</v>
      </c>
      <c r="E47" s="144">
        <f>SUM(E44:E46)</f>
        <v>32463309</v>
      </c>
    </row>
    <row r="48" spans="1:5" ht="15" customHeight="1">
      <c r="A48" s="104" t="s">
        <v>549</v>
      </c>
      <c r="B48" s="111"/>
      <c r="C48" s="143"/>
      <c r="D48" s="143"/>
      <c r="E48" s="143">
        <f t="shared" si="0"/>
        <v>0</v>
      </c>
    </row>
    <row r="49" spans="1:5" ht="15" customHeight="1">
      <c r="A49" s="86" t="s">
        <v>240</v>
      </c>
      <c r="B49" s="84" t="s">
        <v>241</v>
      </c>
      <c r="C49" s="143"/>
      <c r="D49" s="143">
        <v>350000000</v>
      </c>
      <c r="E49" s="143">
        <f t="shared" si="0"/>
        <v>350000000</v>
      </c>
    </row>
    <row r="50" spans="1:5" ht="15" customHeight="1">
      <c r="A50" s="86" t="s">
        <v>242</v>
      </c>
      <c r="B50" s="84" t="s">
        <v>243</v>
      </c>
      <c r="C50" s="143"/>
      <c r="D50" s="143"/>
      <c r="E50" s="143">
        <f t="shared" si="0"/>
        <v>0</v>
      </c>
    </row>
    <row r="51" spans="1:5" ht="15" customHeight="1">
      <c r="A51" s="86" t="s">
        <v>441</v>
      </c>
      <c r="B51" s="84" t="s">
        <v>244</v>
      </c>
      <c r="C51" s="143"/>
      <c r="D51" s="143"/>
      <c r="E51" s="143">
        <f t="shared" si="0"/>
        <v>0</v>
      </c>
    </row>
    <row r="52" spans="1:5" ht="15" customHeight="1">
      <c r="A52" s="86" t="s">
        <v>442</v>
      </c>
      <c r="B52" s="84" t="s">
        <v>245</v>
      </c>
      <c r="C52" s="143"/>
      <c r="D52" s="143"/>
      <c r="E52" s="143">
        <f t="shared" si="0"/>
        <v>0</v>
      </c>
    </row>
    <row r="53" spans="1:5" ht="15" customHeight="1">
      <c r="A53" s="86" t="s">
        <v>443</v>
      </c>
      <c r="B53" s="84" t="s">
        <v>246</v>
      </c>
      <c r="C53" s="143"/>
      <c r="D53" s="143"/>
      <c r="E53" s="143">
        <f t="shared" si="0"/>
        <v>0</v>
      </c>
    </row>
    <row r="54" spans="1:5" ht="15" customHeight="1">
      <c r="A54" s="87" t="s">
        <v>477</v>
      </c>
      <c r="B54" s="88" t="s">
        <v>247</v>
      </c>
      <c r="C54" s="144"/>
      <c r="D54" s="144">
        <f>SUM(D49:D53)</f>
        <v>350000000</v>
      </c>
      <c r="E54" s="144">
        <f t="shared" si="0"/>
        <v>350000000</v>
      </c>
    </row>
    <row r="55" spans="1:5" ht="15" customHeight="1">
      <c r="A55" s="57" t="s">
        <v>460</v>
      </c>
      <c r="B55" s="84" t="s">
        <v>286</v>
      </c>
      <c r="C55" s="143"/>
      <c r="D55" s="143"/>
      <c r="E55" s="143">
        <f t="shared" si="0"/>
        <v>0</v>
      </c>
    </row>
    <row r="56" spans="1:5" ht="15" customHeight="1">
      <c r="A56" s="57" t="s">
        <v>461</v>
      </c>
      <c r="B56" s="84" t="s">
        <v>287</v>
      </c>
      <c r="C56" s="143"/>
      <c r="D56" s="143">
        <v>270000</v>
      </c>
      <c r="E56" s="143">
        <f t="shared" si="0"/>
        <v>270000</v>
      </c>
    </row>
    <row r="57" spans="1:5" ht="15" customHeight="1">
      <c r="A57" s="57" t="s">
        <v>288</v>
      </c>
      <c r="B57" s="84" t="s">
        <v>289</v>
      </c>
      <c r="C57" s="143"/>
      <c r="D57" s="143"/>
      <c r="E57" s="143">
        <f t="shared" si="0"/>
        <v>0</v>
      </c>
    </row>
    <row r="58" spans="1:5" ht="15" customHeight="1">
      <c r="A58" s="57" t="s">
        <v>462</v>
      </c>
      <c r="B58" s="84" t="s">
        <v>290</v>
      </c>
      <c r="C58" s="143"/>
      <c r="D58" s="143"/>
      <c r="E58" s="143">
        <f t="shared" si="0"/>
        <v>0</v>
      </c>
    </row>
    <row r="59" spans="1:5" ht="15" customHeight="1">
      <c r="A59" s="57" t="s">
        <v>291</v>
      </c>
      <c r="B59" s="84" t="s">
        <v>292</v>
      </c>
      <c r="C59" s="143"/>
      <c r="D59" s="143"/>
      <c r="E59" s="143">
        <f t="shared" si="0"/>
        <v>0</v>
      </c>
    </row>
    <row r="60" spans="1:5" ht="15" customHeight="1">
      <c r="A60" s="87" t="s">
        <v>482</v>
      </c>
      <c r="B60" s="88" t="s">
        <v>293</v>
      </c>
      <c r="C60" s="144">
        <f>SUM(C56:C59)</f>
        <v>0</v>
      </c>
      <c r="D60" s="144">
        <f>SUM(D56:D59)</f>
        <v>270000</v>
      </c>
      <c r="E60" s="144">
        <f>SUM(E56:E59)</f>
        <v>270000</v>
      </c>
    </row>
    <row r="61" spans="1:5" ht="15" customHeight="1">
      <c r="A61" s="57" t="s">
        <v>299</v>
      </c>
      <c r="B61" s="84" t="s">
        <v>300</v>
      </c>
      <c r="C61" s="143"/>
      <c r="D61" s="143"/>
      <c r="E61" s="143">
        <f t="shared" si="0"/>
        <v>0</v>
      </c>
    </row>
    <row r="62" spans="1:5" ht="15" customHeight="1">
      <c r="A62" s="86" t="s">
        <v>465</v>
      </c>
      <c r="B62" s="84" t="s">
        <v>301</v>
      </c>
      <c r="C62" s="143"/>
      <c r="D62" s="143"/>
      <c r="E62" s="143">
        <f t="shared" si="0"/>
        <v>0</v>
      </c>
    </row>
    <row r="63" spans="1:5" ht="15" customHeight="1">
      <c r="A63" s="57" t="s">
        <v>466</v>
      </c>
      <c r="B63" s="84" t="s">
        <v>659</v>
      </c>
      <c r="C63" s="143"/>
      <c r="D63" s="143"/>
      <c r="E63" s="143">
        <f t="shared" si="0"/>
        <v>0</v>
      </c>
    </row>
    <row r="64" spans="1:5" ht="15" customHeight="1">
      <c r="A64" s="87" t="s">
        <v>485</v>
      </c>
      <c r="B64" s="88" t="s">
        <v>303</v>
      </c>
      <c r="C64" s="144"/>
      <c r="D64" s="144">
        <f>SUM(D61:D63)</f>
        <v>0</v>
      </c>
      <c r="E64" s="144">
        <f>SUM(E61:E63)</f>
        <v>0</v>
      </c>
    </row>
    <row r="65" spans="1:5" ht="15" customHeight="1">
      <c r="A65" s="104" t="s">
        <v>548</v>
      </c>
      <c r="B65" s="111"/>
      <c r="C65" s="143"/>
      <c r="D65" s="143"/>
      <c r="E65" s="143">
        <f t="shared" si="0"/>
        <v>0</v>
      </c>
    </row>
    <row r="66" spans="1:5" ht="15.75">
      <c r="A66" s="112" t="s">
        <v>484</v>
      </c>
      <c r="B66" s="106" t="s">
        <v>304</v>
      </c>
      <c r="C66" s="144">
        <f>C18+C32+C43+C47+C60</f>
        <v>520048155</v>
      </c>
      <c r="D66" s="144">
        <f>SUM(D18+D32+D43+D47+D54+D60+D64)</f>
        <v>436683309</v>
      </c>
      <c r="E66" s="144">
        <f>SUM(E18+E32+E43+E47+E54+E60)</f>
        <v>956731734</v>
      </c>
    </row>
    <row r="67" spans="1:5" ht="15.75">
      <c r="A67" s="113" t="s">
        <v>600</v>
      </c>
      <c r="B67" s="114"/>
      <c r="C67" s="143"/>
      <c r="D67" s="143"/>
      <c r="E67" s="143">
        <f t="shared" si="0"/>
        <v>0</v>
      </c>
    </row>
    <row r="68" spans="1:5" ht="15.75">
      <c r="A68" s="113" t="s">
        <v>601</v>
      </c>
      <c r="B68" s="114"/>
      <c r="C68" s="143"/>
      <c r="D68" s="143"/>
      <c r="E68" s="143">
        <f t="shared" si="0"/>
        <v>0</v>
      </c>
    </row>
    <row r="69" spans="1:5" ht="15.75">
      <c r="A69" s="73" t="s">
        <v>467</v>
      </c>
      <c r="B69" s="86" t="s">
        <v>305</v>
      </c>
      <c r="C69" s="143"/>
      <c r="D69" s="143"/>
      <c r="E69" s="143">
        <f>SUM(C69:D69)</f>
        <v>0</v>
      </c>
    </row>
    <row r="70" spans="1:5" ht="15.75">
      <c r="A70" s="57" t="s">
        <v>306</v>
      </c>
      <c r="B70" s="86" t="s">
        <v>307</v>
      </c>
      <c r="C70" s="143"/>
      <c r="D70" s="143"/>
      <c r="E70" s="143">
        <f t="shared" si="0"/>
        <v>0</v>
      </c>
    </row>
    <row r="71" spans="1:5" ht="15.75">
      <c r="A71" s="73" t="s">
        <v>468</v>
      </c>
      <c r="B71" s="86" t="s">
        <v>308</v>
      </c>
      <c r="C71" s="143"/>
      <c r="D71" s="143"/>
      <c r="E71" s="143">
        <f aca="true" t="shared" si="1" ref="E71:E94">SUM(C71:D71)</f>
        <v>0</v>
      </c>
    </row>
    <row r="72" spans="1:5" s="99" customFormat="1" ht="15.75">
      <c r="A72" s="61" t="s">
        <v>486</v>
      </c>
      <c r="B72" s="87" t="s">
        <v>309</v>
      </c>
      <c r="C72" s="144">
        <f>SUM(C69:C71)</f>
        <v>0</v>
      </c>
      <c r="D72" s="144">
        <f>SUM(D69:D71)</f>
        <v>0</v>
      </c>
      <c r="E72" s="144">
        <f>SUM(E69:E71)</f>
        <v>0</v>
      </c>
    </row>
    <row r="73" spans="1:5" ht="15.75">
      <c r="A73" s="57" t="s">
        <v>469</v>
      </c>
      <c r="B73" s="86" t="s">
        <v>310</v>
      </c>
      <c r="C73" s="143"/>
      <c r="D73" s="143"/>
      <c r="E73" s="143">
        <f t="shared" si="1"/>
        <v>0</v>
      </c>
    </row>
    <row r="74" spans="1:5" ht="15.75">
      <c r="A74" s="73" t="s">
        <v>311</v>
      </c>
      <c r="B74" s="86" t="s">
        <v>312</v>
      </c>
      <c r="C74" s="143"/>
      <c r="D74" s="143"/>
      <c r="E74" s="143">
        <f t="shared" si="1"/>
        <v>0</v>
      </c>
    </row>
    <row r="75" spans="1:5" ht="15.75">
      <c r="A75" s="57" t="s">
        <v>470</v>
      </c>
      <c r="B75" s="86" t="s">
        <v>313</v>
      </c>
      <c r="C75" s="143"/>
      <c r="D75" s="143"/>
      <c r="E75" s="143">
        <f t="shared" si="1"/>
        <v>0</v>
      </c>
    </row>
    <row r="76" spans="1:5" ht="15.75">
      <c r="A76" s="73" t="s">
        <v>314</v>
      </c>
      <c r="B76" s="86" t="s">
        <v>315</v>
      </c>
      <c r="C76" s="143"/>
      <c r="D76" s="143"/>
      <c r="E76" s="143">
        <f t="shared" si="1"/>
        <v>0</v>
      </c>
    </row>
    <row r="77" spans="1:5" ht="15.75">
      <c r="A77" s="75" t="s">
        <v>487</v>
      </c>
      <c r="B77" s="87" t="s">
        <v>316</v>
      </c>
      <c r="C77" s="144"/>
      <c r="D77" s="144"/>
      <c r="E77" s="143">
        <f t="shared" si="1"/>
        <v>0</v>
      </c>
    </row>
    <row r="78" spans="1:5" ht="15.75">
      <c r="A78" s="86" t="s">
        <v>598</v>
      </c>
      <c r="B78" s="86" t="s">
        <v>317</v>
      </c>
      <c r="C78" s="143"/>
      <c r="D78" s="143"/>
      <c r="E78" s="143">
        <f t="shared" si="1"/>
        <v>0</v>
      </c>
    </row>
    <row r="79" spans="1:5" ht="15.75">
      <c r="A79" s="86" t="s">
        <v>599</v>
      </c>
      <c r="B79" s="86" t="s">
        <v>317</v>
      </c>
      <c r="C79" s="143"/>
      <c r="D79" s="143">
        <v>120000000</v>
      </c>
      <c r="E79" s="143">
        <f t="shared" si="1"/>
        <v>120000000</v>
      </c>
    </row>
    <row r="80" spans="1:5" ht="15.75">
      <c r="A80" s="86" t="s">
        <v>596</v>
      </c>
      <c r="B80" s="86" t="s">
        <v>318</v>
      </c>
      <c r="C80" s="143"/>
      <c r="D80" s="143"/>
      <c r="E80" s="143">
        <f t="shared" si="1"/>
        <v>0</v>
      </c>
    </row>
    <row r="81" spans="1:5" ht="15.75">
      <c r="A81" s="86" t="s">
        <v>597</v>
      </c>
      <c r="B81" s="86" t="s">
        <v>318</v>
      </c>
      <c r="C81" s="143"/>
      <c r="D81" s="143"/>
      <c r="E81" s="143">
        <f t="shared" si="1"/>
        <v>0</v>
      </c>
    </row>
    <row r="82" spans="1:5" s="99" customFormat="1" ht="15.75">
      <c r="A82" s="87" t="s">
        <v>488</v>
      </c>
      <c r="B82" s="87" t="s">
        <v>319</v>
      </c>
      <c r="C82" s="144">
        <f>C78+C79</f>
        <v>0</v>
      </c>
      <c r="D82" s="144">
        <f>D78+D79</f>
        <v>120000000</v>
      </c>
      <c r="E82" s="144">
        <f>E78+E79</f>
        <v>120000000</v>
      </c>
    </row>
    <row r="83" spans="1:5" ht="15.75">
      <c r="A83" s="73" t="s">
        <v>320</v>
      </c>
      <c r="B83" s="86" t="s">
        <v>321</v>
      </c>
      <c r="C83" s="143"/>
      <c r="D83" s="143"/>
      <c r="E83" s="143">
        <f t="shared" si="1"/>
        <v>0</v>
      </c>
    </row>
    <row r="84" spans="1:5" ht="15.75">
      <c r="A84" s="73" t="s">
        <v>322</v>
      </c>
      <c r="B84" s="86" t="s">
        <v>323</v>
      </c>
      <c r="C84" s="143"/>
      <c r="D84" s="143"/>
      <c r="E84" s="143">
        <f t="shared" si="1"/>
        <v>0</v>
      </c>
    </row>
    <row r="85" spans="1:5" ht="15.75">
      <c r="A85" s="73" t="s">
        <v>324</v>
      </c>
      <c r="B85" s="86" t="s">
        <v>325</v>
      </c>
      <c r="C85" s="143"/>
      <c r="D85" s="143"/>
      <c r="E85" s="143">
        <f t="shared" si="1"/>
        <v>0</v>
      </c>
    </row>
    <row r="86" spans="1:5" ht="15.75">
      <c r="A86" s="73" t="s">
        <v>326</v>
      </c>
      <c r="B86" s="86" t="s">
        <v>327</v>
      </c>
      <c r="C86" s="143"/>
      <c r="D86" s="143"/>
      <c r="E86" s="143">
        <f t="shared" si="1"/>
        <v>0</v>
      </c>
    </row>
    <row r="87" spans="1:5" ht="15.75">
      <c r="A87" s="57" t="s">
        <v>471</v>
      </c>
      <c r="B87" s="86" t="s">
        <v>328</v>
      </c>
      <c r="C87" s="143"/>
      <c r="D87" s="143"/>
      <c r="E87" s="143">
        <f t="shared" si="1"/>
        <v>0</v>
      </c>
    </row>
    <row r="88" spans="1:5" ht="15.75">
      <c r="A88" s="61" t="s">
        <v>489</v>
      </c>
      <c r="B88" s="87" t="s">
        <v>330</v>
      </c>
      <c r="C88" s="144">
        <f>C72+C82+C83</f>
        <v>0</v>
      </c>
      <c r="D88" s="144">
        <f>D72+D82+D83</f>
        <v>120000000</v>
      </c>
      <c r="E88" s="144">
        <f>E72+E82+E83</f>
        <v>120000000</v>
      </c>
    </row>
    <row r="89" spans="1:5" ht="15.75">
      <c r="A89" s="57" t="s">
        <v>331</v>
      </c>
      <c r="B89" s="86" t="s">
        <v>332</v>
      </c>
      <c r="C89" s="143"/>
      <c r="D89" s="143"/>
      <c r="E89" s="143">
        <f t="shared" si="1"/>
        <v>0</v>
      </c>
    </row>
    <row r="90" spans="1:5" ht="15.75">
      <c r="A90" s="57" t="s">
        <v>333</v>
      </c>
      <c r="B90" s="86" t="s">
        <v>334</v>
      </c>
      <c r="C90" s="143"/>
      <c r="D90" s="143"/>
      <c r="E90" s="143">
        <f t="shared" si="1"/>
        <v>0</v>
      </c>
    </row>
    <row r="91" spans="1:5" ht="15.75">
      <c r="A91" s="73" t="s">
        <v>335</v>
      </c>
      <c r="B91" s="86" t="s">
        <v>336</v>
      </c>
      <c r="C91" s="143"/>
      <c r="D91" s="143"/>
      <c r="E91" s="143">
        <f t="shared" si="1"/>
        <v>0</v>
      </c>
    </row>
    <row r="92" spans="1:5" ht="15.75">
      <c r="A92" s="73" t="s">
        <v>472</v>
      </c>
      <c r="B92" s="86" t="s">
        <v>337</v>
      </c>
      <c r="C92" s="143"/>
      <c r="D92" s="143"/>
      <c r="E92" s="143">
        <f t="shared" si="1"/>
        <v>0</v>
      </c>
    </row>
    <row r="93" spans="1:5" ht="15.75">
      <c r="A93" s="75" t="s">
        <v>490</v>
      </c>
      <c r="B93" s="87" t="s">
        <v>338</v>
      </c>
      <c r="C93" s="144"/>
      <c r="D93" s="144"/>
      <c r="E93" s="143">
        <f t="shared" si="1"/>
        <v>0</v>
      </c>
    </row>
    <row r="94" spans="1:5" ht="15.75">
      <c r="A94" s="61" t="s">
        <v>339</v>
      </c>
      <c r="B94" s="87" t="s">
        <v>340</v>
      </c>
      <c r="C94" s="144"/>
      <c r="D94" s="144"/>
      <c r="E94" s="143">
        <f t="shared" si="1"/>
        <v>0</v>
      </c>
    </row>
    <row r="95" spans="1:5" ht="15.75">
      <c r="A95" s="108" t="s">
        <v>491</v>
      </c>
      <c r="B95" s="109" t="s">
        <v>341</v>
      </c>
      <c r="C95" s="144">
        <f>C88</f>
        <v>0</v>
      </c>
      <c r="D95" s="144">
        <f>D88</f>
        <v>120000000</v>
      </c>
      <c r="E95" s="144">
        <f>E88</f>
        <v>120000000</v>
      </c>
    </row>
    <row r="96" spans="1:5" ht="15.75">
      <c r="A96" s="110" t="s">
        <v>474</v>
      </c>
      <c r="B96" s="34"/>
      <c r="C96" s="144">
        <f>SUM(C66+C95)</f>
        <v>520048155</v>
      </c>
      <c r="D96" s="144">
        <f>SUM(D66+D95)</f>
        <v>556683309</v>
      </c>
      <c r="E96" s="144">
        <f>SUM(E66+E95)</f>
        <v>1076731734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7" r:id="rId1"/>
  <headerFooter>
    <oddHeader>&amp;R&amp;"-,Félkövér"21. számú melléklet</oddHeader>
  </headerFooter>
  <rowBreaks count="1" manualBreakCount="1">
    <brk id="64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5.00390625" style="271" customWidth="1"/>
    <col min="2" max="2" width="9.140625" style="271" customWidth="1"/>
    <col min="3" max="3" width="16.8515625" style="271" customWidth="1"/>
    <col min="4" max="16384" width="9.140625" style="271" customWidth="1"/>
  </cols>
  <sheetData>
    <row r="1" spans="1:3" ht="24" customHeight="1">
      <c r="A1" s="348" t="s">
        <v>686</v>
      </c>
      <c r="B1" s="349"/>
      <c r="C1" s="349"/>
    </row>
    <row r="2" spans="1:3" ht="26.25" customHeight="1">
      <c r="A2" s="350" t="s">
        <v>721</v>
      </c>
      <c r="B2" s="349"/>
      <c r="C2" s="349"/>
    </row>
    <row r="4" spans="1:3" ht="31.5">
      <c r="A4" s="272" t="s">
        <v>605</v>
      </c>
      <c r="B4" s="51" t="s">
        <v>40</v>
      </c>
      <c r="C4" s="273" t="s">
        <v>4</v>
      </c>
    </row>
    <row r="5" spans="1:3" ht="15.75">
      <c r="A5" s="57" t="s">
        <v>496</v>
      </c>
      <c r="B5" s="57" t="s">
        <v>253</v>
      </c>
      <c r="C5" s="274">
        <v>78000000</v>
      </c>
    </row>
    <row r="6" spans="1:3" ht="15.75">
      <c r="A6" s="57" t="s">
        <v>497</v>
      </c>
      <c r="B6" s="57" t="s">
        <v>253</v>
      </c>
      <c r="C6" s="274"/>
    </row>
    <row r="7" spans="1:3" ht="15.75">
      <c r="A7" s="57" t="s">
        <v>498</v>
      </c>
      <c r="B7" s="57" t="s">
        <v>253</v>
      </c>
      <c r="C7" s="274"/>
    </row>
    <row r="8" spans="1:3" ht="15.75">
      <c r="A8" s="57" t="s">
        <v>499</v>
      </c>
      <c r="B8" s="57" t="s">
        <v>253</v>
      </c>
      <c r="C8" s="274"/>
    </row>
    <row r="9" spans="1:3" ht="15.75">
      <c r="A9" s="61" t="s">
        <v>448</v>
      </c>
      <c r="B9" s="75" t="s">
        <v>253</v>
      </c>
      <c r="C9" s="272">
        <f>SUM(C5:C8)</f>
        <v>78000000</v>
      </c>
    </row>
    <row r="10" spans="1:3" ht="15.75">
      <c r="A10" s="57" t="s">
        <v>449</v>
      </c>
      <c r="B10" s="73" t="s">
        <v>254</v>
      </c>
      <c r="C10" s="274">
        <v>65000000</v>
      </c>
    </row>
    <row r="11" spans="1:3" ht="31.5">
      <c r="A11" s="275" t="s">
        <v>255</v>
      </c>
      <c r="B11" s="275" t="s">
        <v>254</v>
      </c>
      <c r="C11" s="274">
        <v>65000000</v>
      </c>
    </row>
    <row r="12" spans="1:3" ht="31.5">
      <c r="A12" s="275" t="s">
        <v>256</v>
      </c>
      <c r="B12" s="275" t="s">
        <v>254</v>
      </c>
      <c r="C12" s="274"/>
    </row>
    <row r="13" spans="1:3" ht="15.75">
      <c r="A13" s="57" t="s">
        <v>451</v>
      </c>
      <c r="B13" s="73" t="s">
        <v>260</v>
      </c>
      <c r="C13" s="274">
        <v>19000000</v>
      </c>
    </row>
    <row r="14" spans="1:3" ht="31.5">
      <c r="A14" s="275" t="s">
        <v>261</v>
      </c>
      <c r="B14" s="275" t="s">
        <v>260</v>
      </c>
      <c r="C14" s="274"/>
    </row>
    <row r="15" spans="1:3" ht="31.5">
      <c r="A15" s="275" t="s">
        <v>262</v>
      </c>
      <c r="B15" s="275" t="s">
        <v>260</v>
      </c>
      <c r="C15" s="274">
        <v>19000000</v>
      </c>
    </row>
    <row r="16" spans="1:3" ht="15.75">
      <c r="A16" s="275" t="s">
        <v>263</v>
      </c>
      <c r="B16" s="275" t="s">
        <v>260</v>
      </c>
      <c r="C16" s="274"/>
    </row>
    <row r="17" spans="1:3" ht="15.75">
      <c r="A17" s="275" t="s">
        <v>264</v>
      </c>
      <c r="B17" s="275" t="s">
        <v>260</v>
      </c>
      <c r="C17" s="274"/>
    </row>
    <row r="18" spans="1:3" ht="15.75">
      <c r="A18" s="57" t="s">
        <v>500</v>
      </c>
      <c r="B18" s="73" t="s">
        <v>265</v>
      </c>
      <c r="C18" s="274">
        <v>2000000</v>
      </c>
    </row>
    <row r="19" spans="1:3" ht="15.75">
      <c r="A19" s="275" t="s">
        <v>266</v>
      </c>
      <c r="B19" s="275" t="s">
        <v>265</v>
      </c>
      <c r="C19" s="274">
        <v>2000000</v>
      </c>
    </row>
    <row r="20" spans="1:3" ht="15.75">
      <c r="A20" s="275" t="s">
        <v>267</v>
      </c>
      <c r="B20" s="275" t="s">
        <v>265</v>
      </c>
      <c r="C20" s="274"/>
    </row>
    <row r="21" spans="1:3" ht="15.75">
      <c r="A21" s="61" t="s">
        <v>479</v>
      </c>
      <c r="B21" s="75" t="s">
        <v>268</v>
      </c>
      <c r="C21" s="272">
        <f>C10+C13+C18</f>
        <v>86000000</v>
      </c>
    </row>
    <row r="22" spans="1:3" ht="15.75">
      <c r="A22" s="57" t="s">
        <v>501</v>
      </c>
      <c r="B22" s="57" t="s">
        <v>269</v>
      </c>
      <c r="C22" s="274"/>
    </row>
    <row r="23" spans="1:3" ht="15.75">
      <c r="A23" s="57" t="s">
        <v>502</v>
      </c>
      <c r="B23" s="57" t="s">
        <v>269</v>
      </c>
      <c r="C23" s="274"/>
    </row>
    <row r="24" spans="1:3" ht="15.75">
      <c r="A24" s="57" t="s">
        <v>503</v>
      </c>
      <c r="B24" s="57" t="s">
        <v>269</v>
      </c>
      <c r="C24" s="274"/>
    </row>
    <row r="25" spans="1:3" ht="15.75">
      <c r="A25" s="57" t="s">
        <v>504</v>
      </c>
      <c r="B25" s="57" t="s">
        <v>269</v>
      </c>
      <c r="C25" s="274"/>
    </row>
    <row r="26" spans="1:3" ht="15.75">
      <c r="A26" s="57" t="s">
        <v>505</v>
      </c>
      <c r="B26" s="57" t="s">
        <v>269</v>
      </c>
      <c r="C26" s="274"/>
    </row>
    <row r="27" spans="1:3" ht="15.75">
      <c r="A27" s="57" t="s">
        <v>506</v>
      </c>
      <c r="B27" s="57" t="s">
        <v>269</v>
      </c>
      <c r="C27" s="274"/>
    </row>
    <row r="28" spans="1:3" ht="15.75">
      <c r="A28" s="57" t="s">
        <v>507</v>
      </c>
      <c r="B28" s="57" t="s">
        <v>269</v>
      </c>
      <c r="C28" s="274"/>
    </row>
    <row r="29" spans="1:3" ht="15.75">
      <c r="A29" s="57" t="s">
        <v>508</v>
      </c>
      <c r="B29" s="57" t="s">
        <v>269</v>
      </c>
      <c r="C29" s="274"/>
    </row>
    <row r="30" spans="1:3" ht="47.25">
      <c r="A30" s="57" t="s">
        <v>509</v>
      </c>
      <c r="B30" s="57" t="s">
        <v>269</v>
      </c>
      <c r="C30" s="274"/>
    </row>
    <row r="31" spans="1:3" ht="15.75">
      <c r="A31" s="57" t="s">
        <v>510</v>
      </c>
      <c r="B31" s="57" t="s">
        <v>269</v>
      </c>
      <c r="C31" s="274"/>
    </row>
    <row r="32" spans="1:3" ht="15.75">
      <c r="A32" s="61" t="s">
        <v>453</v>
      </c>
      <c r="B32" s="75" t="s">
        <v>269</v>
      </c>
      <c r="C32" s="272">
        <f>SUM(C22:C31)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Header>&amp;R&amp;"-,Félkövér"22. számú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6"/>
  <sheetViews>
    <sheetView view="pageBreakPreview" zoomScale="87" zoomScaleSheetLayoutView="87" zoomScalePageLayoutView="0" workbookViewId="0" topLeftCell="A1">
      <selection activeCell="C118" sqref="C118"/>
    </sheetView>
  </sheetViews>
  <sheetFormatPr defaultColWidth="9.140625" defaultRowHeight="15"/>
  <cols>
    <col min="1" max="1" width="82.57421875" style="93" customWidth="1"/>
    <col min="2" max="2" width="9.140625" style="93" customWidth="1"/>
    <col min="3" max="3" width="16.28125" style="93" customWidth="1"/>
    <col min="4" max="16384" width="9.140625" style="93" customWidth="1"/>
  </cols>
  <sheetData>
    <row r="1" spans="1:3" ht="27" customHeight="1">
      <c r="A1" s="329" t="s">
        <v>686</v>
      </c>
      <c r="B1" s="330"/>
      <c r="C1" s="330"/>
    </row>
    <row r="2" spans="1:3" ht="25.5" customHeight="1">
      <c r="A2" s="331" t="s">
        <v>733</v>
      </c>
      <c r="B2" s="330"/>
      <c r="C2" s="330"/>
    </row>
    <row r="3" spans="1:3" ht="15.75" customHeight="1">
      <c r="A3" s="95"/>
      <c r="B3" s="147"/>
      <c r="C3" s="147"/>
    </row>
    <row r="4" ht="21" customHeight="1">
      <c r="A4" s="96" t="s">
        <v>616</v>
      </c>
    </row>
    <row r="5" spans="1:3" ht="31.5">
      <c r="A5" s="38" t="s">
        <v>605</v>
      </c>
      <c r="B5" s="81" t="s">
        <v>40</v>
      </c>
      <c r="C5" s="142" t="s">
        <v>4</v>
      </c>
    </row>
    <row r="6" spans="1:3" ht="15.75">
      <c r="A6" s="57" t="s">
        <v>573</v>
      </c>
      <c r="B6" s="84" t="s">
        <v>236</v>
      </c>
      <c r="C6" s="143"/>
    </row>
    <row r="7" spans="1:3" ht="15.75">
      <c r="A7" s="57" t="s">
        <v>582</v>
      </c>
      <c r="B7" s="84" t="s">
        <v>236</v>
      </c>
      <c r="C7" s="143"/>
    </row>
    <row r="8" spans="1:3" ht="15.75">
      <c r="A8" s="57" t="s">
        <v>583</v>
      </c>
      <c r="B8" s="84" t="s">
        <v>236</v>
      </c>
      <c r="C8" s="143"/>
    </row>
    <row r="9" spans="1:3" ht="15.75">
      <c r="A9" s="57" t="s">
        <v>581</v>
      </c>
      <c r="B9" s="84" t="s">
        <v>236</v>
      </c>
      <c r="C9" s="143"/>
    </row>
    <row r="10" spans="1:3" ht="15.75">
      <c r="A10" s="57" t="s">
        <v>580</v>
      </c>
      <c r="B10" s="84" t="s">
        <v>236</v>
      </c>
      <c r="C10" s="143"/>
    </row>
    <row r="11" spans="1:3" ht="15.75">
      <c r="A11" s="57" t="s">
        <v>579</v>
      </c>
      <c r="B11" s="84" t="s">
        <v>236</v>
      </c>
      <c r="C11" s="143"/>
    </row>
    <row r="12" spans="1:3" ht="15.75">
      <c r="A12" s="57" t="s">
        <v>574</v>
      </c>
      <c r="B12" s="84" t="s">
        <v>236</v>
      </c>
      <c r="C12" s="143"/>
    </row>
    <row r="13" spans="1:3" ht="15.75">
      <c r="A13" s="57" t="s">
        <v>575</v>
      </c>
      <c r="B13" s="84" t="s">
        <v>236</v>
      </c>
      <c r="C13" s="143"/>
    </row>
    <row r="14" spans="1:3" ht="15.75">
      <c r="A14" s="57" t="s">
        <v>576</v>
      </c>
      <c r="B14" s="84" t="s">
        <v>236</v>
      </c>
      <c r="C14" s="143"/>
    </row>
    <row r="15" spans="1:3" ht="15.75">
      <c r="A15" s="57" t="s">
        <v>577</v>
      </c>
      <c r="B15" s="84" t="s">
        <v>236</v>
      </c>
      <c r="C15" s="143"/>
    </row>
    <row r="16" spans="1:3" ht="31.5">
      <c r="A16" s="87" t="s">
        <v>438</v>
      </c>
      <c r="B16" s="88" t="s">
        <v>236</v>
      </c>
      <c r="C16" s="144">
        <f>SUM(C6:C15)</f>
        <v>0</v>
      </c>
    </row>
    <row r="17" spans="1:3" ht="15.75">
      <c r="A17" s="57" t="s">
        <v>573</v>
      </c>
      <c r="B17" s="84" t="s">
        <v>237</v>
      </c>
      <c r="C17" s="143"/>
    </row>
    <row r="18" spans="1:3" ht="15.75">
      <c r="A18" s="57" t="s">
        <v>582</v>
      </c>
      <c r="B18" s="84" t="s">
        <v>237</v>
      </c>
      <c r="C18" s="143"/>
    </row>
    <row r="19" spans="1:3" ht="15.75">
      <c r="A19" s="57" t="s">
        <v>583</v>
      </c>
      <c r="B19" s="84" t="s">
        <v>237</v>
      </c>
      <c r="C19" s="143"/>
    </row>
    <row r="20" spans="1:3" ht="15.75">
      <c r="A20" s="57" t="s">
        <v>581</v>
      </c>
      <c r="B20" s="84" t="s">
        <v>237</v>
      </c>
      <c r="C20" s="143"/>
    </row>
    <row r="21" spans="1:3" ht="15.75">
      <c r="A21" s="57" t="s">
        <v>580</v>
      </c>
      <c r="B21" s="84" t="s">
        <v>237</v>
      </c>
      <c r="C21" s="143"/>
    </row>
    <row r="22" spans="1:3" ht="15.75">
      <c r="A22" s="57" t="s">
        <v>579</v>
      </c>
      <c r="B22" s="84" t="s">
        <v>237</v>
      </c>
      <c r="C22" s="143"/>
    </row>
    <row r="23" spans="1:3" ht="15.75">
      <c r="A23" s="57" t="s">
        <v>574</v>
      </c>
      <c r="B23" s="84" t="s">
        <v>237</v>
      </c>
      <c r="C23" s="143"/>
    </row>
    <row r="24" spans="1:3" ht="15.75">
      <c r="A24" s="57" t="s">
        <v>575</v>
      </c>
      <c r="B24" s="84" t="s">
        <v>237</v>
      </c>
      <c r="C24" s="143"/>
    </row>
    <row r="25" spans="1:3" ht="15.75">
      <c r="A25" s="57" t="s">
        <v>576</v>
      </c>
      <c r="B25" s="84" t="s">
        <v>237</v>
      </c>
      <c r="C25" s="143"/>
    </row>
    <row r="26" spans="1:3" ht="15.75">
      <c r="A26" s="57" t="s">
        <v>577</v>
      </c>
      <c r="B26" s="84" t="s">
        <v>237</v>
      </c>
      <c r="C26" s="143"/>
    </row>
    <row r="27" spans="1:3" ht="31.5">
      <c r="A27" s="87" t="s">
        <v>494</v>
      </c>
      <c r="B27" s="88" t="s">
        <v>237</v>
      </c>
      <c r="C27" s="144">
        <f>SUM(C17:C26)</f>
        <v>0</v>
      </c>
    </row>
    <row r="28" spans="1:3" ht="15.75">
      <c r="A28" s="57" t="s">
        <v>573</v>
      </c>
      <c r="B28" s="84" t="s">
        <v>238</v>
      </c>
      <c r="C28" s="143"/>
    </row>
    <row r="29" spans="1:3" ht="15.75">
      <c r="A29" s="57" t="s">
        <v>582</v>
      </c>
      <c r="B29" s="84" t="s">
        <v>238</v>
      </c>
      <c r="C29" s="143"/>
    </row>
    <row r="30" spans="1:3" ht="15.75">
      <c r="A30" s="57" t="s">
        <v>583</v>
      </c>
      <c r="B30" s="84" t="s">
        <v>238</v>
      </c>
      <c r="C30" s="143"/>
    </row>
    <row r="31" spans="1:7" ht="15.75">
      <c r="A31" s="57" t="s">
        <v>581</v>
      </c>
      <c r="B31" s="84" t="s">
        <v>238</v>
      </c>
      <c r="C31" s="143"/>
      <c r="E31" s="166"/>
      <c r="F31" s="166"/>
      <c r="G31" s="166"/>
    </row>
    <row r="32" spans="1:7" ht="15.75">
      <c r="A32" s="57" t="s">
        <v>580</v>
      </c>
      <c r="B32" s="84" t="s">
        <v>238</v>
      </c>
      <c r="C32" s="143">
        <v>10506000</v>
      </c>
      <c r="E32" s="192"/>
      <c r="F32" s="162"/>
      <c r="G32" s="166"/>
    </row>
    <row r="33" spans="1:7" ht="15.75">
      <c r="A33" s="57" t="s">
        <v>579</v>
      </c>
      <c r="B33" s="84" t="s">
        <v>238</v>
      </c>
      <c r="C33" s="143">
        <v>7600000</v>
      </c>
      <c r="E33" s="192"/>
      <c r="F33" s="162"/>
      <c r="G33" s="166"/>
    </row>
    <row r="34" spans="1:7" ht="15.75">
      <c r="A34" s="57" t="s">
        <v>574</v>
      </c>
      <c r="B34" s="84" t="s">
        <v>238</v>
      </c>
      <c r="C34" s="143"/>
      <c r="E34" s="192"/>
      <c r="F34" s="162"/>
      <c r="G34" s="166"/>
    </row>
    <row r="35" spans="1:7" ht="15.75">
      <c r="A35" s="57" t="s">
        <v>575</v>
      </c>
      <c r="B35" s="84" t="s">
        <v>238</v>
      </c>
      <c r="C35" s="143"/>
      <c r="E35" s="192"/>
      <c r="F35" s="162"/>
      <c r="G35" s="166"/>
    </row>
    <row r="36" spans="1:7" ht="15.75">
      <c r="A36" s="57" t="s">
        <v>576</v>
      </c>
      <c r="B36" s="84" t="s">
        <v>238</v>
      </c>
      <c r="C36" s="143"/>
      <c r="E36" s="192"/>
      <c r="F36" s="162"/>
      <c r="G36" s="166"/>
    </row>
    <row r="37" spans="1:7" ht="15.75">
      <c r="A37" s="57" t="s">
        <v>577</v>
      </c>
      <c r="B37" s="84" t="s">
        <v>238</v>
      </c>
      <c r="C37" s="143"/>
      <c r="E37" s="192"/>
      <c r="F37" s="162"/>
      <c r="G37" s="166"/>
    </row>
    <row r="38" spans="1:7" ht="15.75">
      <c r="A38" s="87" t="s">
        <v>493</v>
      </c>
      <c r="B38" s="88" t="s">
        <v>238</v>
      </c>
      <c r="C38" s="144">
        <f>SUM(C32:C37)</f>
        <v>18106000</v>
      </c>
      <c r="E38" s="276"/>
      <c r="F38" s="164"/>
      <c r="G38" s="166"/>
    </row>
    <row r="39" spans="1:7" ht="15.75">
      <c r="A39" s="57" t="s">
        <v>573</v>
      </c>
      <c r="B39" s="84" t="s">
        <v>244</v>
      </c>
      <c r="C39" s="143"/>
      <c r="E39" s="192"/>
      <c r="F39" s="162"/>
      <c r="G39" s="166"/>
    </row>
    <row r="40" spans="1:7" ht="15.75">
      <c r="A40" s="57" t="s">
        <v>582</v>
      </c>
      <c r="B40" s="84" t="s">
        <v>244</v>
      </c>
      <c r="C40" s="143"/>
      <c r="E40" s="192"/>
      <c r="F40" s="162"/>
      <c r="G40" s="166"/>
    </row>
    <row r="41" spans="1:7" ht="15.75">
      <c r="A41" s="57" t="s">
        <v>583</v>
      </c>
      <c r="B41" s="84" t="s">
        <v>244</v>
      </c>
      <c r="C41" s="143"/>
      <c r="E41" s="192"/>
      <c r="F41" s="162"/>
      <c r="G41" s="166"/>
    </row>
    <row r="42" spans="1:7" ht="15.75">
      <c r="A42" s="57" t="s">
        <v>581</v>
      </c>
      <c r="B42" s="84" t="s">
        <v>244</v>
      </c>
      <c r="C42" s="143"/>
      <c r="E42" s="192"/>
      <c r="F42" s="162"/>
      <c r="G42" s="166"/>
    </row>
    <row r="43" spans="1:7" ht="15.75">
      <c r="A43" s="57" t="s">
        <v>580</v>
      </c>
      <c r="B43" s="84" t="s">
        <v>244</v>
      </c>
      <c r="C43" s="143"/>
      <c r="E43" s="192"/>
      <c r="F43" s="162"/>
      <c r="G43" s="166"/>
    </row>
    <row r="44" spans="1:7" ht="15.75">
      <c r="A44" s="57" t="s">
        <v>579</v>
      </c>
      <c r="B44" s="84" t="s">
        <v>244</v>
      </c>
      <c r="C44" s="143"/>
      <c r="E44" s="192"/>
      <c r="F44" s="162"/>
      <c r="G44" s="166"/>
    </row>
    <row r="45" spans="1:7" ht="15.75">
      <c r="A45" s="57" t="s">
        <v>574</v>
      </c>
      <c r="B45" s="84" t="s">
        <v>244</v>
      </c>
      <c r="C45" s="143"/>
      <c r="E45" s="192"/>
      <c r="F45" s="162"/>
      <c r="G45" s="166"/>
    </row>
    <row r="46" spans="1:7" ht="15.75">
      <c r="A46" s="57" t="s">
        <v>575</v>
      </c>
      <c r="B46" s="84" t="s">
        <v>244</v>
      </c>
      <c r="C46" s="143"/>
      <c r="E46" s="192"/>
      <c r="F46" s="162"/>
      <c r="G46" s="166"/>
    </row>
    <row r="47" spans="1:7" ht="15.75">
      <c r="A47" s="57" t="s">
        <v>576</v>
      </c>
      <c r="B47" s="84" t="s">
        <v>244</v>
      </c>
      <c r="C47" s="143"/>
      <c r="E47" s="192"/>
      <c r="F47" s="162"/>
      <c r="G47" s="166"/>
    </row>
    <row r="48" spans="1:7" ht="15.75">
      <c r="A48" s="57" t="s">
        <v>577</v>
      </c>
      <c r="B48" s="84" t="s">
        <v>244</v>
      </c>
      <c r="C48" s="143"/>
      <c r="E48" s="192"/>
      <c r="F48" s="162"/>
      <c r="G48" s="166"/>
    </row>
    <row r="49" spans="1:7" ht="31.5">
      <c r="A49" s="87" t="s">
        <v>492</v>
      </c>
      <c r="B49" s="88" t="s">
        <v>244</v>
      </c>
      <c r="C49" s="144">
        <f>SUM(C39:C48)</f>
        <v>0</v>
      </c>
      <c r="E49" s="276"/>
      <c r="F49" s="164"/>
      <c r="G49" s="166"/>
    </row>
    <row r="50" spans="1:7" ht="15.75">
      <c r="A50" s="57" t="s">
        <v>578</v>
      </c>
      <c r="B50" s="84" t="s">
        <v>245</v>
      </c>
      <c r="C50" s="143"/>
      <c r="E50" s="192"/>
      <c r="F50" s="162"/>
      <c r="G50" s="166"/>
    </row>
    <row r="51" spans="1:7" ht="15.75">
      <c r="A51" s="57" t="s">
        <v>582</v>
      </c>
      <c r="B51" s="84" t="s">
        <v>245</v>
      </c>
      <c r="C51" s="143"/>
      <c r="E51" s="192"/>
      <c r="F51" s="162"/>
      <c r="G51" s="166"/>
    </row>
    <row r="52" spans="1:7" ht="15.75">
      <c r="A52" s="57" t="s">
        <v>583</v>
      </c>
      <c r="B52" s="84" t="s">
        <v>245</v>
      </c>
      <c r="C52" s="143"/>
      <c r="E52" s="192"/>
      <c r="F52" s="162"/>
      <c r="G52" s="166"/>
    </row>
    <row r="53" spans="1:7" ht="15.75">
      <c r="A53" s="57" t="s">
        <v>581</v>
      </c>
      <c r="B53" s="84" t="s">
        <v>245</v>
      </c>
      <c r="C53" s="143"/>
      <c r="E53" s="192"/>
      <c r="F53" s="162"/>
      <c r="G53" s="166"/>
    </row>
    <row r="54" spans="1:7" ht="15.75">
      <c r="A54" s="57" t="s">
        <v>580</v>
      </c>
      <c r="B54" s="84" t="s">
        <v>245</v>
      </c>
      <c r="C54" s="143"/>
      <c r="E54" s="192"/>
      <c r="F54" s="162"/>
      <c r="G54" s="166"/>
    </row>
    <row r="55" spans="1:7" ht="15.75">
      <c r="A55" s="57" t="s">
        <v>579</v>
      </c>
      <c r="B55" s="84" t="s">
        <v>245</v>
      </c>
      <c r="C55" s="143"/>
      <c r="E55" s="192"/>
      <c r="F55" s="162"/>
      <c r="G55" s="166"/>
    </row>
    <row r="56" spans="1:7" ht="15.75">
      <c r="A56" s="57" t="s">
        <v>574</v>
      </c>
      <c r="B56" s="84" t="s">
        <v>245</v>
      </c>
      <c r="C56" s="143"/>
      <c r="E56" s="192"/>
      <c r="F56" s="162"/>
      <c r="G56" s="166"/>
    </row>
    <row r="57" spans="1:7" ht="15.75">
      <c r="A57" s="57" t="s">
        <v>575</v>
      </c>
      <c r="B57" s="84" t="s">
        <v>245</v>
      </c>
      <c r="C57" s="143"/>
      <c r="E57" s="192"/>
      <c r="F57" s="162"/>
      <c r="G57" s="166"/>
    </row>
    <row r="58" spans="1:7" ht="15.75">
      <c r="A58" s="57" t="s">
        <v>576</v>
      </c>
      <c r="B58" s="84" t="s">
        <v>245</v>
      </c>
      <c r="C58" s="143"/>
      <c r="E58" s="192"/>
      <c r="F58" s="162"/>
      <c r="G58" s="166"/>
    </row>
    <row r="59" spans="1:7" ht="15.75">
      <c r="A59" s="57" t="s">
        <v>577</v>
      </c>
      <c r="B59" s="84" t="s">
        <v>245</v>
      </c>
      <c r="C59" s="143"/>
      <c r="E59" s="192"/>
      <c r="F59" s="162"/>
      <c r="G59" s="166"/>
    </row>
    <row r="60" spans="1:7" ht="31.5">
      <c r="A60" s="87" t="s">
        <v>495</v>
      </c>
      <c r="B60" s="88" t="s">
        <v>245</v>
      </c>
      <c r="C60" s="144">
        <f>SUM(C50:C59)</f>
        <v>0</v>
      </c>
      <c r="E60" s="276"/>
      <c r="F60" s="164"/>
      <c r="G60" s="166"/>
    </row>
    <row r="61" spans="1:7" ht="15.75">
      <c r="A61" s="57" t="s">
        <v>573</v>
      </c>
      <c r="B61" s="84" t="s">
        <v>246</v>
      </c>
      <c r="C61" s="143"/>
      <c r="E61" s="192"/>
      <c r="F61" s="162"/>
      <c r="G61" s="166"/>
    </row>
    <row r="62" spans="1:7" ht="15.75">
      <c r="A62" s="57" t="s">
        <v>582</v>
      </c>
      <c r="B62" s="84" t="s">
        <v>246</v>
      </c>
      <c r="C62" s="143"/>
      <c r="E62" s="192"/>
      <c r="F62" s="162"/>
      <c r="G62" s="166"/>
    </row>
    <row r="63" spans="1:7" ht="15.75">
      <c r="A63" s="57" t="s">
        <v>583</v>
      </c>
      <c r="B63" s="84" t="s">
        <v>246</v>
      </c>
      <c r="C63" s="143"/>
      <c r="E63" s="192"/>
      <c r="F63" s="162"/>
      <c r="G63" s="166"/>
    </row>
    <row r="64" spans="1:7" ht="15.75">
      <c r="A64" s="57" t="s">
        <v>581</v>
      </c>
      <c r="B64" s="84" t="s">
        <v>246</v>
      </c>
      <c r="C64" s="143"/>
      <c r="E64" s="192"/>
      <c r="F64" s="162"/>
      <c r="G64" s="166"/>
    </row>
    <row r="65" spans="1:7" ht="15.75">
      <c r="A65" s="57" t="s">
        <v>580</v>
      </c>
      <c r="B65" s="84" t="s">
        <v>246</v>
      </c>
      <c r="C65" s="143"/>
      <c r="E65" s="192"/>
      <c r="F65" s="162"/>
      <c r="G65" s="166"/>
    </row>
    <row r="66" spans="1:7" ht="15.75">
      <c r="A66" s="57" t="s">
        <v>579</v>
      </c>
      <c r="B66" s="84" t="s">
        <v>246</v>
      </c>
      <c r="C66" s="143"/>
      <c r="E66" s="192"/>
      <c r="F66" s="162"/>
      <c r="G66" s="166"/>
    </row>
    <row r="67" spans="1:7" ht="15.75">
      <c r="A67" s="57" t="s">
        <v>574</v>
      </c>
      <c r="B67" s="84" t="s">
        <v>246</v>
      </c>
      <c r="C67" s="143"/>
      <c r="E67" s="192"/>
      <c r="F67" s="162"/>
      <c r="G67" s="166"/>
    </row>
    <row r="68" spans="1:7" ht="15.75">
      <c r="A68" s="57" t="s">
        <v>575</v>
      </c>
      <c r="B68" s="84" t="s">
        <v>246</v>
      </c>
      <c r="C68" s="143"/>
      <c r="E68" s="192"/>
      <c r="F68" s="162"/>
      <c r="G68" s="166"/>
    </row>
    <row r="69" spans="1:7" ht="15.75">
      <c r="A69" s="57" t="s">
        <v>576</v>
      </c>
      <c r="B69" s="84" t="s">
        <v>246</v>
      </c>
      <c r="C69" s="143"/>
      <c r="E69" s="192"/>
      <c r="F69" s="162"/>
      <c r="G69" s="166"/>
    </row>
    <row r="70" spans="1:7" ht="15.75">
      <c r="A70" s="57" t="s">
        <v>577</v>
      </c>
      <c r="B70" s="84" t="s">
        <v>246</v>
      </c>
      <c r="C70" s="143"/>
      <c r="E70" s="192"/>
      <c r="F70" s="162"/>
      <c r="G70" s="166"/>
    </row>
    <row r="71" spans="1:7" ht="15.75">
      <c r="A71" s="87" t="s">
        <v>443</v>
      </c>
      <c r="B71" s="88" t="s">
        <v>246</v>
      </c>
      <c r="C71" s="144">
        <f>SUM(C61:C70)</f>
        <v>0</v>
      </c>
      <c r="E71" s="276"/>
      <c r="F71" s="164"/>
      <c r="G71" s="166"/>
    </row>
    <row r="72" spans="1:7" ht="15.75">
      <c r="A72" s="57" t="s">
        <v>584</v>
      </c>
      <c r="B72" s="86" t="s">
        <v>296</v>
      </c>
      <c r="C72" s="143"/>
      <c r="E72" s="178"/>
      <c r="F72" s="162"/>
      <c r="G72" s="166"/>
    </row>
    <row r="73" spans="1:7" ht="15.75">
      <c r="A73" s="57" t="s">
        <v>585</v>
      </c>
      <c r="B73" s="86" t="s">
        <v>296</v>
      </c>
      <c r="C73" s="143"/>
      <c r="E73" s="178"/>
      <c r="F73" s="162"/>
      <c r="G73" s="166"/>
    </row>
    <row r="74" spans="1:7" ht="15.75">
      <c r="A74" s="57" t="s">
        <v>593</v>
      </c>
      <c r="B74" s="86" t="s">
        <v>296</v>
      </c>
      <c r="C74" s="143"/>
      <c r="E74" s="178"/>
      <c r="F74" s="162"/>
      <c r="G74" s="166"/>
    </row>
    <row r="75" spans="1:7" ht="15.75">
      <c r="A75" s="86" t="s">
        <v>592</v>
      </c>
      <c r="B75" s="86" t="s">
        <v>296</v>
      </c>
      <c r="C75" s="143"/>
      <c r="E75" s="178"/>
      <c r="F75" s="162"/>
      <c r="G75" s="166"/>
    </row>
    <row r="76" spans="1:7" ht="15.75">
      <c r="A76" s="86" t="s">
        <v>591</v>
      </c>
      <c r="B76" s="86" t="s">
        <v>296</v>
      </c>
      <c r="C76" s="143"/>
      <c r="E76" s="178"/>
      <c r="F76" s="162"/>
      <c r="G76" s="166"/>
    </row>
    <row r="77" spans="1:7" ht="15.75">
      <c r="A77" s="86" t="s">
        <v>590</v>
      </c>
      <c r="B77" s="86" t="s">
        <v>296</v>
      </c>
      <c r="C77" s="143"/>
      <c r="E77" s="178"/>
      <c r="F77" s="162"/>
      <c r="G77" s="166"/>
    </row>
    <row r="78" spans="1:7" ht="15.75">
      <c r="A78" s="57" t="s">
        <v>589</v>
      </c>
      <c r="B78" s="86" t="s">
        <v>296</v>
      </c>
      <c r="C78" s="143"/>
      <c r="E78" s="178"/>
      <c r="F78" s="162"/>
      <c r="G78" s="166"/>
    </row>
    <row r="79" spans="1:7" ht="15.75">
      <c r="A79" s="57" t="s">
        <v>594</v>
      </c>
      <c r="B79" s="86" t="s">
        <v>296</v>
      </c>
      <c r="C79" s="143"/>
      <c r="E79" s="178"/>
      <c r="F79" s="162"/>
      <c r="G79" s="166"/>
    </row>
    <row r="80" spans="1:7" ht="15.75">
      <c r="A80" s="57" t="s">
        <v>586</v>
      </c>
      <c r="B80" s="86" t="s">
        <v>296</v>
      </c>
      <c r="C80" s="143"/>
      <c r="E80" s="178"/>
      <c r="F80" s="162"/>
      <c r="G80" s="166"/>
    </row>
    <row r="81" spans="1:7" ht="15.75">
      <c r="A81" s="57" t="s">
        <v>587</v>
      </c>
      <c r="B81" s="86" t="s">
        <v>296</v>
      </c>
      <c r="C81" s="143"/>
      <c r="E81" s="178"/>
      <c r="F81" s="162"/>
      <c r="G81" s="166"/>
    </row>
    <row r="82" spans="1:7" ht="31.5">
      <c r="A82" s="87" t="s">
        <v>511</v>
      </c>
      <c r="B82" s="88" t="s">
        <v>296</v>
      </c>
      <c r="C82" s="144">
        <f>SUM(C72:C81)</f>
        <v>0</v>
      </c>
      <c r="E82" s="276"/>
      <c r="F82" s="164"/>
      <c r="G82" s="166"/>
    </row>
    <row r="83" spans="1:7" ht="15.75">
      <c r="A83" s="57" t="s">
        <v>584</v>
      </c>
      <c r="B83" s="86" t="s">
        <v>297</v>
      </c>
      <c r="C83" s="143"/>
      <c r="E83" s="178"/>
      <c r="F83" s="162"/>
      <c r="G83" s="166"/>
    </row>
    <row r="84" spans="1:7" ht="15.75">
      <c r="A84" s="57" t="s">
        <v>585</v>
      </c>
      <c r="B84" s="86" t="s">
        <v>297</v>
      </c>
      <c r="C84" s="143"/>
      <c r="E84" s="178"/>
      <c r="F84" s="162"/>
      <c r="G84" s="166"/>
    </row>
    <row r="85" spans="1:7" ht="15.75">
      <c r="A85" s="57" t="s">
        <v>593</v>
      </c>
      <c r="B85" s="86" t="s">
        <v>297</v>
      </c>
      <c r="C85" s="143"/>
      <c r="E85" s="178"/>
      <c r="F85" s="162"/>
      <c r="G85" s="166"/>
    </row>
    <row r="86" spans="1:7" ht="15.75">
      <c r="A86" s="86" t="s">
        <v>592</v>
      </c>
      <c r="B86" s="86" t="s">
        <v>297</v>
      </c>
      <c r="C86" s="143"/>
      <c r="E86" s="178"/>
      <c r="F86" s="162"/>
      <c r="G86" s="166"/>
    </row>
    <row r="87" spans="1:7" ht="15.75">
      <c r="A87" s="86" t="s">
        <v>591</v>
      </c>
      <c r="B87" s="86" t="s">
        <v>297</v>
      </c>
      <c r="C87" s="143"/>
      <c r="E87" s="178"/>
      <c r="F87" s="162"/>
      <c r="G87" s="166"/>
    </row>
    <row r="88" spans="1:7" ht="15.75">
      <c r="A88" s="86" t="s">
        <v>590</v>
      </c>
      <c r="B88" s="86" t="s">
        <v>297</v>
      </c>
      <c r="C88" s="143"/>
      <c r="E88" s="178"/>
      <c r="F88" s="162"/>
      <c r="G88" s="166"/>
    </row>
    <row r="89" spans="1:7" ht="15.75">
      <c r="A89" s="57" t="s">
        <v>589</v>
      </c>
      <c r="B89" s="86" t="s">
        <v>657</v>
      </c>
      <c r="C89" s="143">
        <v>32463309</v>
      </c>
      <c r="E89" s="179"/>
      <c r="F89" s="162"/>
      <c r="G89" s="166"/>
    </row>
    <row r="90" spans="1:7" ht="15.75">
      <c r="A90" s="57" t="s">
        <v>588</v>
      </c>
      <c r="B90" s="86" t="s">
        <v>657</v>
      </c>
      <c r="C90" s="143"/>
      <c r="E90" s="178"/>
      <c r="F90" s="162"/>
      <c r="G90" s="166"/>
    </row>
    <row r="91" spans="1:7" ht="15.75">
      <c r="A91" s="57" t="s">
        <v>586</v>
      </c>
      <c r="B91" s="86" t="s">
        <v>657</v>
      </c>
      <c r="C91" s="143"/>
      <c r="E91" s="178"/>
      <c r="F91" s="162"/>
      <c r="G91" s="166"/>
    </row>
    <row r="92" spans="1:7" ht="15.75">
      <c r="A92" s="57" t="s">
        <v>587</v>
      </c>
      <c r="B92" s="86" t="s">
        <v>657</v>
      </c>
      <c r="C92" s="143"/>
      <c r="E92" s="178"/>
      <c r="F92" s="162"/>
      <c r="G92" s="166"/>
    </row>
    <row r="93" spans="1:7" ht="15.75">
      <c r="A93" s="61" t="s">
        <v>512</v>
      </c>
      <c r="B93" s="88" t="s">
        <v>657</v>
      </c>
      <c r="C93" s="144">
        <f>SUM(C83:C92)</f>
        <v>32463309</v>
      </c>
      <c r="E93" s="276"/>
      <c r="F93" s="164"/>
      <c r="G93" s="166"/>
    </row>
    <row r="94" spans="1:7" ht="15.75">
      <c r="A94" s="57" t="s">
        <v>584</v>
      </c>
      <c r="B94" s="86" t="s">
        <v>301</v>
      </c>
      <c r="C94" s="143"/>
      <c r="E94" s="178"/>
      <c r="F94" s="162"/>
      <c r="G94" s="166"/>
    </row>
    <row r="95" spans="1:7" ht="15.75">
      <c r="A95" s="57" t="s">
        <v>585</v>
      </c>
      <c r="B95" s="86" t="s">
        <v>301</v>
      </c>
      <c r="C95" s="143"/>
      <c r="E95" s="178"/>
      <c r="F95" s="162"/>
      <c r="G95" s="166"/>
    </row>
    <row r="96" spans="1:7" ht="15.75">
      <c r="A96" s="57" t="s">
        <v>593</v>
      </c>
      <c r="B96" s="86" t="s">
        <v>301</v>
      </c>
      <c r="C96" s="143"/>
      <c r="E96" s="178"/>
      <c r="F96" s="162"/>
      <c r="G96" s="166"/>
    </row>
    <row r="97" spans="1:7" ht="15.75">
      <c r="A97" s="86" t="s">
        <v>592</v>
      </c>
      <c r="B97" s="86" t="s">
        <v>301</v>
      </c>
      <c r="C97" s="143"/>
      <c r="E97" s="178"/>
      <c r="F97" s="162"/>
      <c r="G97" s="166"/>
    </row>
    <row r="98" spans="1:7" ht="15.75">
      <c r="A98" s="86" t="s">
        <v>591</v>
      </c>
      <c r="B98" s="86" t="s">
        <v>301</v>
      </c>
      <c r="C98" s="143"/>
      <c r="E98" s="178"/>
      <c r="F98" s="162"/>
      <c r="G98" s="166"/>
    </row>
    <row r="99" spans="1:7" ht="15.75">
      <c r="A99" s="86" t="s">
        <v>590</v>
      </c>
      <c r="B99" s="86" t="s">
        <v>301</v>
      </c>
      <c r="C99" s="143"/>
      <c r="E99" s="178"/>
      <c r="F99" s="162"/>
      <c r="G99" s="166"/>
    </row>
    <row r="100" spans="1:7" ht="15.75">
      <c r="A100" s="57" t="s">
        <v>589</v>
      </c>
      <c r="B100" s="86" t="s">
        <v>301</v>
      </c>
      <c r="C100" s="143"/>
      <c r="E100" s="178"/>
      <c r="F100" s="162"/>
      <c r="G100" s="166"/>
    </row>
    <row r="101" spans="1:7" ht="15.75">
      <c r="A101" s="57" t="s">
        <v>594</v>
      </c>
      <c r="B101" s="86" t="s">
        <v>301</v>
      </c>
      <c r="C101" s="143"/>
      <c r="E101" s="178"/>
      <c r="F101" s="162"/>
      <c r="G101" s="166"/>
    </row>
    <row r="102" spans="1:7" ht="15.75">
      <c r="A102" s="57" t="s">
        <v>586</v>
      </c>
      <c r="B102" s="86" t="s">
        <v>301</v>
      </c>
      <c r="C102" s="143"/>
      <c r="E102" s="178"/>
      <c r="F102" s="162"/>
      <c r="G102" s="166"/>
    </row>
    <row r="103" spans="1:7" ht="15.75">
      <c r="A103" s="57" t="s">
        <v>587</v>
      </c>
      <c r="B103" s="86" t="s">
        <v>301</v>
      </c>
      <c r="C103" s="143"/>
      <c r="E103" s="178"/>
      <c r="F103" s="162"/>
      <c r="G103" s="166"/>
    </row>
    <row r="104" spans="1:7" ht="31.5">
      <c r="A104" s="87" t="s">
        <v>513</v>
      </c>
      <c r="B104" s="88" t="s">
        <v>301</v>
      </c>
      <c r="C104" s="144">
        <f>SUM(C94:C103)</f>
        <v>0</v>
      </c>
      <c r="E104" s="276"/>
      <c r="F104" s="164"/>
      <c r="G104" s="166"/>
    </row>
    <row r="105" spans="1:7" ht="15.75">
      <c r="A105" s="57" t="s">
        <v>584</v>
      </c>
      <c r="B105" s="86" t="s">
        <v>659</v>
      </c>
      <c r="C105" s="143"/>
      <c r="E105" s="178"/>
      <c r="F105" s="162"/>
      <c r="G105" s="166"/>
    </row>
    <row r="106" spans="1:7" ht="15.75">
      <c r="A106" s="57" t="s">
        <v>584</v>
      </c>
      <c r="B106" s="86" t="s">
        <v>659</v>
      </c>
      <c r="C106" s="143"/>
      <c r="E106" s="178"/>
      <c r="F106" s="162"/>
      <c r="G106" s="166"/>
    </row>
    <row r="107" spans="1:7" ht="15.75">
      <c r="A107" s="57" t="s">
        <v>593</v>
      </c>
      <c r="B107" s="86" t="s">
        <v>659</v>
      </c>
      <c r="C107" s="143"/>
      <c r="E107" s="178"/>
      <c r="F107" s="162"/>
      <c r="G107" s="166"/>
    </row>
    <row r="108" spans="1:7" ht="15.75">
      <c r="A108" s="86" t="s">
        <v>592</v>
      </c>
      <c r="B108" s="86" t="s">
        <v>659</v>
      </c>
      <c r="C108" s="143">
        <v>0</v>
      </c>
      <c r="E108" s="179"/>
      <c r="F108" s="162"/>
      <c r="G108" s="166"/>
    </row>
    <row r="109" spans="1:7" ht="15.75">
      <c r="A109" s="86" t="s">
        <v>591</v>
      </c>
      <c r="B109" s="86" t="s">
        <v>659</v>
      </c>
      <c r="C109" s="143"/>
      <c r="E109" s="178"/>
      <c r="F109" s="162"/>
      <c r="G109" s="166"/>
    </row>
    <row r="110" spans="2:7" ht="15.75">
      <c r="B110" s="86" t="s">
        <v>659</v>
      </c>
      <c r="C110" s="143"/>
      <c r="E110" s="178"/>
      <c r="F110" s="162"/>
      <c r="G110" s="166"/>
    </row>
    <row r="111" spans="1:7" ht="15.75">
      <c r="A111" s="57" t="s">
        <v>589</v>
      </c>
      <c r="B111" s="86" t="s">
        <v>659</v>
      </c>
      <c r="C111" s="143"/>
      <c r="E111" s="178"/>
      <c r="F111" s="162"/>
      <c r="G111" s="166"/>
    </row>
    <row r="112" spans="1:7" ht="15.75">
      <c r="A112" s="57" t="s">
        <v>588</v>
      </c>
      <c r="B112" s="86" t="s">
        <v>659</v>
      </c>
      <c r="C112" s="143"/>
      <c r="E112" s="178"/>
      <c r="F112" s="162"/>
      <c r="G112" s="166"/>
    </row>
    <row r="113" spans="1:7" ht="15.75">
      <c r="A113" s="57" t="s">
        <v>586</v>
      </c>
      <c r="B113" s="86" t="s">
        <v>659</v>
      </c>
      <c r="C113" s="143"/>
      <c r="E113" s="178"/>
      <c r="F113" s="162"/>
      <c r="G113" s="166"/>
    </row>
    <row r="114" spans="1:7" ht="15.75">
      <c r="A114" s="57" t="s">
        <v>587</v>
      </c>
      <c r="B114" s="86" t="s">
        <v>659</v>
      </c>
      <c r="C114" s="143"/>
      <c r="E114" s="178"/>
      <c r="F114" s="162"/>
      <c r="G114" s="166"/>
    </row>
    <row r="115" spans="1:7" ht="15.75">
      <c r="A115" s="61" t="s">
        <v>514</v>
      </c>
      <c r="B115" s="88" t="s">
        <v>659</v>
      </c>
      <c r="C115" s="144">
        <f>SUM(C108:C114)</f>
        <v>0</v>
      </c>
      <c r="E115" s="276"/>
      <c r="F115" s="164"/>
      <c r="G115" s="166"/>
    </row>
    <row r="116" ht="15.75">
      <c r="A116" s="86" t="s">
        <v>590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3" r:id="rId1"/>
  <headerFooter>
    <oddHeader>&amp;R&amp;"-,Félkövér"23. számú melléklet</oddHeader>
  </headerFooter>
  <rowBreaks count="1" manualBreakCount="1">
    <brk id="54" max="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D69"/>
  <sheetViews>
    <sheetView view="pageBreakPreview" zoomScale="96" zoomScaleNormal="90" zoomScaleSheetLayoutView="96" zoomScalePageLayoutView="0" workbookViewId="0" topLeftCell="A1">
      <selection activeCell="D62" sqref="D62"/>
    </sheetView>
  </sheetViews>
  <sheetFormatPr defaultColWidth="9.140625" defaultRowHeight="15"/>
  <cols>
    <col min="1" max="1" width="64.57421875" style="26" customWidth="1"/>
    <col min="2" max="2" width="11.00390625" style="26" customWidth="1"/>
    <col min="3" max="3" width="33.8515625" style="26" customWidth="1"/>
    <col min="4" max="4" width="35.57421875" style="26" customWidth="1"/>
    <col min="5" max="16384" width="9.140625" style="26" customWidth="1"/>
  </cols>
  <sheetData>
    <row r="1" spans="1:4" ht="22.5" customHeight="1">
      <c r="A1" s="341" t="s">
        <v>686</v>
      </c>
      <c r="B1" s="342"/>
      <c r="C1" s="342"/>
      <c r="D1" s="342"/>
    </row>
    <row r="2" spans="1:4" ht="48.75" customHeight="1">
      <c r="A2" s="343" t="s">
        <v>734</v>
      </c>
      <c r="B2" s="342"/>
      <c r="C2" s="342"/>
      <c r="D2" s="351"/>
    </row>
    <row r="3" spans="1:3" ht="21" customHeight="1">
      <c r="A3" s="27"/>
      <c r="B3" s="277"/>
      <c r="C3" s="277"/>
    </row>
    <row r="4" ht="15.75">
      <c r="A4" s="32" t="s">
        <v>616</v>
      </c>
    </row>
    <row r="5" spans="1:4" ht="31.5">
      <c r="A5" s="33" t="s">
        <v>605</v>
      </c>
      <c r="B5" s="199" t="s">
        <v>40</v>
      </c>
      <c r="C5" s="200" t="s">
        <v>5</v>
      </c>
      <c r="D5" s="200" t="s">
        <v>7</v>
      </c>
    </row>
    <row r="6" spans="1:4" ht="15.75">
      <c r="A6" s="201" t="s">
        <v>395</v>
      </c>
      <c r="B6" s="278" t="s">
        <v>177</v>
      </c>
      <c r="C6" s="311"/>
      <c r="D6" s="311">
        <v>4771430</v>
      </c>
    </row>
    <row r="7" spans="1:4" ht="15.75">
      <c r="A7" s="279" t="s">
        <v>178</v>
      </c>
      <c r="B7" s="279" t="s">
        <v>177</v>
      </c>
      <c r="C7" s="311"/>
      <c r="D7" s="311"/>
    </row>
    <row r="8" spans="1:4" ht="15.75">
      <c r="A8" s="279" t="s">
        <v>179</v>
      </c>
      <c r="B8" s="279" t="s">
        <v>177</v>
      </c>
      <c r="C8" s="311"/>
      <c r="D8" s="311"/>
    </row>
    <row r="9" spans="1:4" ht="15.75">
      <c r="A9" s="201" t="s">
        <v>180</v>
      </c>
      <c r="B9" s="278" t="s">
        <v>181</v>
      </c>
      <c r="C9" s="311"/>
      <c r="D9" s="311"/>
    </row>
    <row r="10" spans="1:4" ht="15.75">
      <c r="A10" s="201" t="s">
        <v>394</v>
      </c>
      <c r="B10" s="278" t="s">
        <v>182</v>
      </c>
      <c r="C10" s="311"/>
      <c r="D10" s="311"/>
    </row>
    <row r="11" spans="1:4" ht="15.75">
      <c r="A11" s="279" t="s">
        <v>178</v>
      </c>
      <c r="B11" s="279" t="s">
        <v>182</v>
      </c>
      <c r="C11" s="311"/>
      <c r="D11" s="311"/>
    </row>
    <row r="12" spans="1:4" ht="15.75">
      <c r="A12" s="279" t="s">
        <v>179</v>
      </c>
      <c r="B12" s="279" t="s">
        <v>183</v>
      </c>
      <c r="C12" s="311"/>
      <c r="D12" s="311"/>
    </row>
    <row r="13" spans="1:4" ht="15.75">
      <c r="A13" s="210" t="s">
        <v>393</v>
      </c>
      <c r="B13" s="280" t="s">
        <v>184</v>
      </c>
      <c r="C13" s="311"/>
      <c r="D13" s="312">
        <f>SUM(D6:D12)</f>
        <v>4771430</v>
      </c>
    </row>
    <row r="14" spans="1:4" ht="15.75">
      <c r="A14" s="281" t="s">
        <v>398</v>
      </c>
      <c r="B14" s="278" t="s">
        <v>185</v>
      </c>
      <c r="C14" s="311"/>
      <c r="D14" s="311"/>
    </row>
    <row r="15" spans="1:4" ht="15.75">
      <c r="A15" s="279" t="s">
        <v>186</v>
      </c>
      <c r="B15" s="279" t="s">
        <v>185</v>
      </c>
      <c r="C15" s="311"/>
      <c r="D15" s="311"/>
    </row>
    <row r="16" spans="1:4" ht="15.75">
      <c r="A16" s="279" t="s">
        <v>187</v>
      </c>
      <c r="B16" s="279" t="s">
        <v>185</v>
      </c>
      <c r="C16" s="311"/>
      <c r="D16" s="311"/>
    </row>
    <row r="17" spans="1:4" ht="15.75">
      <c r="A17" s="281" t="s">
        <v>399</v>
      </c>
      <c r="B17" s="278" t="s">
        <v>188</v>
      </c>
      <c r="C17" s="311"/>
      <c r="D17" s="311"/>
    </row>
    <row r="18" spans="1:4" ht="15.75">
      <c r="A18" s="279" t="s">
        <v>179</v>
      </c>
      <c r="B18" s="279" t="s">
        <v>188</v>
      </c>
      <c r="C18" s="311"/>
      <c r="D18" s="311"/>
    </row>
    <row r="19" spans="1:4" ht="15.75">
      <c r="A19" s="204" t="s">
        <v>189</v>
      </c>
      <c r="B19" s="278" t="s">
        <v>190</v>
      </c>
      <c r="C19" s="311"/>
      <c r="D19" s="311"/>
    </row>
    <row r="20" spans="1:4" ht="15.75">
      <c r="A20" s="204" t="s">
        <v>400</v>
      </c>
      <c r="B20" s="278" t="s">
        <v>191</v>
      </c>
      <c r="C20" s="311"/>
      <c r="D20" s="311"/>
    </row>
    <row r="21" spans="1:4" ht="15.75">
      <c r="A21" s="279" t="s">
        <v>187</v>
      </c>
      <c r="B21" s="279" t="s">
        <v>191</v>
      </c>
      <c r="C21" s="311"/>
      <c r="D21" s="311"/>
    </row>
    <row r="22" spans="1:4" ht="15.75">
      <c r="A22" s="279" t="s">
        <v>179</v>
      </c>
      <c r="B22" s="279" t="s">
        <v>191</v>
      </c>
      <c r="C22" s="311"/>
      <c r="D22" s="311"/>
    </row>
    <row r="23" spans="1:4" ht="15.75">
      <c r="A23" s="282" t="s">
        <v>396</v>
      </c>
      <c r="B23" s="280" t="s">
        <v>192</v>
      </c>
      <c r="C23" s="311"/>
      <c r="D23" s="311"/>
    </row>
    <row r="24" spans="1:4" ht="15.75">
      <c r="A24" s="281" t="s">
        <v>193</v>
      </c>
      <c r="B24" s="278" t="s">
        <v>194</v>
      </c>
      <c r="C24" s="311"/>
      <c r="D24" s="311"/>
    </row>
    <row r="25" spans="1:4" ht="15.75">
      <c r="A25" s="281" t="s">
        <v>195</v>
      </c>
      <c r="B25" s="278" t="s">
        <v>196</v>
      </c>
      <c r="C25" s="311">
        <v>11847626</v>
      </c>
      <c r="D25" s="311"/>
    </row>
    <row r="26" spans="1:4" ht="15.75">
      <c r="A26" s="281" t="s">
        <v>199</v>
      </c>
      <c r="B26" s="278" t="s">
        <v>200</v>
      </c>
      <c r="C26" s="311"/>
      <c r="D26" s="311"/>
    </row>
    <row r="27" spans="1:4" ht="15.75">
      <c r="A27" s="281" t="s">
        <v>201</v>
      </c>
      <c r="B27" s="278" t="s">
        <v>202</v>
      </c>
      <c r="C27" s="311"/>
      <c r="D27" s="311"/>
    </row>
    <row r="28" spans="1:4" ht="15.75">
      <c r="A28" s="281" t="s">
        <v>203</v>
      </c>
      <c r="B28" s="278" t="s">
        <v>204</v>
      </c>
      <c r="C28" s="311"/>
      <c r="D28" s="311"/>
    </row>
    <row r="29" spans="1:4" ht="15.75">
      <c r="A29" s="283" t="s">
        <v>397</v>
      </c>
      <c r="B29" s="284" t="s">
        <v>205</v>
      </c>
      <c r="C29" s="312">
        <f>SUM(C13+C23+C24+C25+C26+C27+C28)</f>
        <v>11847626</v>
      </c>
      <c r="D29" s="312">
        <f>SUM(D13+D23)</f>
        <v>4771430</v>
      </c>
    </row>
    <row r="30" spans="1:4" ht="15.75">
      <c r="A30" s="281" t="s">
        <v>206</v>
      </c>
      <c r="B30" s="278" t="s">
        <v>207</v>
      </c>
      <c r="C30" s="311"/>
      <c r="D30" s="311"/>
    </row>
    <row r="31" spans="1:4" ht="15.75">
      <c r="A31" s="201" t="s">
        <v>208</v>
      </c>
      <c r="B31" s="278" t="s">
        <v>209</v>
      </c>
      <c r="C31" s="311"/>
      <c r="D31" s="311"/>
    </row>
    <row r="32" spans="1:4" ht="15.75">
      <c r="A32" s="281" t="s">
        <v>401</v>
      </c>
      <c r="B32" s="278" t="s">
        <v>210</v>
      </c>
      <c r="C32" s="311"/>
      <c r="D32" s="311"/>
    </row>
    <row r="33" spans="1:4" ht="15.75">
      <c r="A33" s="279" t="s">
        <v>179</v>
      </c>
      <c r="B33" s="279" t="s">
        <v>210</v>
      </c>
      <c r="C33" s="311"/>
      <c r="D33" s="311"/>
    </row>
    <row r="34" spans="1:4" ht="15.75">
      <c r="A34" s="281" t="s">
        <v>402</v>
      </c>
      <c r="B34" s="278" t="s">
        <v>211</v>
      </c>
      <c r="C34" s="311"/>
      <c r="D34" s="311"/>
    </row>
    <row r="35" spans="1:4" ht="15.75">
      <c r="A35" s="279" t="s">
        <v>212</v>
      </c>
      <c r="B35" s="279" t="s">
        <v>211</v>
      </c>
      <c r="C35" s="311"/>
      <c r="D35" s="311"/>
    </row>
    <row r="36" spans="1:4" ht="15.75">
      <c r="A36" s="279" t="s">
        <v>213</v>
      </c>
      <c r="B36" s="279" t="s">
        <v>211</v>
      </c>
      <c r="C36" s="311"/>
      <c r="D36" s="311"/>
    </row>
    <row r="37" spans="1:4" ht="15.75">
      <c r="A37" s="279" t="s">
        <v>214</v>
      </c>
      <c r="B37" s="279" t="s">
        <v>211</v>
      </c>
      <c r="C37" s="311"/>
      <c r="D37" s="311"/>
    </row>
    <row r="38" spans="1:4" ht="15.75">
      <c r="A38" s="279" t="s">
        <v>179</v>
      </c>
      <c r="B38" s="279" t="s">
        <v>211</v>
      </c>
      <c r="C38" s="311"/>
      <c r="D38" s="311"/>
    </row>
    <row r="39" spans="1:4" ht="15.75">
      <c r="A39" s="283" t="s">
        <v>403</v>
      </c>
      <c r="B39" s="284" t="s">
        <v>215</v>
      </c>
      <c r="C39" s="311"/>
      <c r="D39" s="311"/>
    </row>
    <row r="40" spans="3:4" ht="15.75">
      <c r="C40" s="313"/>
      <c r="D40" s="313"/>
    </row>
    <row r="41" spans="3:4" ht="15.75">
      <c r="C41" s="313"/>
      <c r="D41" s="313"/>
    </row>
    <row r="42" spans="1:4" ht="31.5">
      <c r="A42" s="33" t="s">
        <v>605</v>
      </c>
      <c r="B42" s="199" t="s">
        <v>40</v>
      </c>
      <c r="C42" s="314" t="s">
        <v>5</v>
      </c>
      <c r="D42" s="314" t="s">
        <v>6</v>
      </c>
    </row>
    <row r="43" spans="1:4" ht="15.75">
      <c r="A43" s="281" t="s">
        <v>467</v>
      </c>
      <c r="B43" s="278" t="s">
        <v>305</v>
      </c>
      <c r="C43" s="311"/>
      <c r="D43" s="311"/>
    </row>
    <row r="44" spans="1:4" ht="15.75">
      <c r="A44" s="285" t="s">
        <v>178</v>
      </c>
      <c r="B44" s="285" t="s">
        <v>305</v>
      </c>
      <c r="C44" s="311"/>
      <c r="D44" s="311"/>
    </row>
    <row r="45" spans="1:4" ht="15.75">
      <c r="A45" s="201" t="s">
        <v>306</v>
      </c>
      <c r="B45" s="278" t="s">
        <v>307</v>
      </c>
      <c r="C45" s="311"/>
      <c r="D45" s="311"/>
    </row>
    <row r="46" spans="1:4" ht="15.75">
      <c r="A46" s="281" t="s">
        <v>515</v>
      </c>
      <c r="B46" s="278" t="s">
        <v>308</v>
      </c>
      <c r="C46" s="311"/>
      <c r="D46" s="311"/>
    </row>
    <row r="47" spans="1:4" ht="15.75">
      <c r="A47" s="285" t="s">
        <v>178</v>
      </c>
      <c r="B47" s="285" t="s">
        <v>308</v>
      </c>
      <c r="C47" s="311"/>
      <c r="D47" s="315"/>
    </row>
    <row r="48" spans="1:4" ht="15.75">
      <c r="A48" s="210" t="s">
        <v>486</v>
      </c>
      <c r="B48" s="278" t="s">
        <v>309</v>
      </c>
      <c r="C48" s="311"/>
      <c r="D48" s="312"/>
    </row>
    <row r="49" spans="1:4" ht="15.75">
      <c r="A49" s="201" t="s">
        <v>516</v>
      </c>
      <c r="B49" s="278" t="s">
        <v>310</v>
      </c>
      <c r="C49" s="311"/>
      <c r="D49" s="311"/>
    </row>
    <row r="50" spans="1:4" ht="15.75">
      <c r="A50" s="285" t="s">
        <v>186</v>
      </c>
      <c r="B50" s="285" t="s">
        <v>310</v>
      </c>
      <c r="C50" s="311"/>
      <c r="D50" s="311"/>
    </row>
    <row r="51" spans="1:4" ht="15.75">
      <c r="A51" s="281" t="s">
        <v>311</v>
      </c>
      <c r="B51" s="278" t="s">
        <v>312</v>
      </c>
      <c r="C51" s="311"/>
      <c r="D51" s="311"/>
    </row>
    <row r="52" spans="1:4" ht="15.75">
      <c r="A52" s="204" t="s">
        <v>517</v>
      </c>
      <c r="B52" s="278" t="s">
        <v>313</v>
      </c>
      <c r="C52" s="311"/>
      <c r="D52" s="311"/>
    </row>
    <row r="53" spans="1:4" ht="15.75">
      <c r="A53" s="285" t="s">
        <v>187</v>
      </c>
      <c r="B53" s="285" t="s">
        <v>313</v>
      </c>
      <c r="C53" s="311"/>
      <c r="D53" s="311"/>
    </row>
    <row r="54" spans="1:4" ht="15.75">
      <c r="A54" s="281" t="s">
        <v>314</v>
      </c>
      <c r="B54" s="278" t="s">
        <v>315</v>
      </c>
      <c r="C54" s="311"/>
      <c r="D54" s="311"/>
    </row>
    <row r="55" spans="1:4" ht="15.75">
      <c r="A55" s="282" t="s">
        <v>487</v>
      </c>
      <c r="B55" s="280" t="s">
        <v>316</v>
      </c>
      <c r="C55" s="312"/>
      <c r="D55" s="311"/>
    </row>
    <row r="56" spans="1:4" ht="15.75">
      <c r="A56" s="282" t="s">
        <v>320</v>
      </c>
      <c r="B56" s="280" t="s">
        <v>321</v>
      </c>
      <c r="C56" s="312">
        <v>11847626</v>
      </c>
      <c r="D56" s="312"/>
    </row>
    <row r="57" spans="1:4" ht="15.75">
      <c r="A57" s="282" t="s">
        <v>322</v>
      </c>
      <c r="B57" s="280" t="s">
        <v>323</v>
      </c>
      <c r="C57" s="312"/>
      <c r="D57" s="311"/>
    </row>
    <row r="58" spans="1:4" ht="15.75">
      <c r="A58" s="282" t="s">
        <v>326</v>
      </c>
      <c r="B58" s="280" t="s">
        <v>327</v>
      </c>
      <c r="C58" s="312"/>
      <c r="D58" s="311"/>
    </row>
    <row r="59" spans="1:4" ht="15.75">
      <c r="A59" s="210" t="s">
        <v>615</v>
      </c>
      <c r="B59" s="280" t="s">
        <v>328</v>
      </c>
      <c r="C59" s="312"/>
      <c r="D59" s="311"/>
    </row>
    <row r="60" spans="1:4" ht="15.75">
      <c r="A60" s="205" t="s">
        <v>329</v>
      </c>
      <c r="B60" s="280" t="s">
        <v>328</v>
      </c>
      <c r="C60" s="312"/>
      <c r="D60" s="311"/>
    </row>
    <row r="61" spans="1:4" ht="15.75">
      <c r="A61" s="197" t="s">
        <v>489</v>
      </c>
      <c r="B61" s="284" t="s">
        <v>330</v>
      </c>
      <c r="C61" s="312">
        <f>SUM(C55:C60)</f>
        <v>11847626</v>
      </c>
      <c r="D61" s="312"/>
    </row>
    <row r="62" spans="1:4" ht="15.75">
      <c r="A62" s="201" t="s">
        <v>331</v>
      </c>
      <c r="B62" s="278" t="s">
        <v>332</v>
      </c>
      <c r="C62" s="311"/>
      <c r="D62" s="311"/>
    </row>
    <row r="63" spans="1:4" ht="15.75">
      <c r="A63" s="204" t="s">
        <v>333</v>
      </c>
      <c r="B63" s="278" t="s">
        <v>334</v>
      </c>
      <c r="C63" s="311"/>
      <c r="D63" s="311"/>
    </row>
    <row r="64" spans="1:4" ht="15.75">
      <c r="A64" s="281" t="s">
        <v>335</v>
      </c>
      <c r="B64" s="278" t="s">
        <v>336</v>
      </c>
      <c r="C64" s="311"/>
      <c r="D64" s="311"/>
    </row>
    <row r="65" spans="1:4" ht="15.75">
      <c r="A65" s="281" t="s">
        <v>472</v>
      </c>
      <c r="B65" s="278" t="s">
        <v>337</v>
      </c>
      <c r="C65" s="311"/>
      <c r="D65" s="311"/>
    </row>
    <row r="66" spans="1:4" ht="15.75">
      <c r="A66" s="285" t="s">
        <v>212</v>
      </c>
      <c r="B66" s="285" t="s">
        <v>337</v>
      </c>
      <c r="C66" s="311"/>
      <c r="D66" s="311"/>
    </row>
    <row r="67" spans="1:4" ht="15.75">
      <c r="A67" s="285" t="s">
        <v>213</v>
      </c>
      <c r="B67" s="285" t="s">
        <v>337</v>
      </c>
      <c r="C67" s="311"/>
      <c r="D67" s="311"/>
    </row>
    <row r="68" spans="1:4" ht="15.75">
      <c r="A68" s="286" t="s">
        <v>214</v>
      </c>
      <c r="B68" s="286" t="s">
        <v>337</v>
      </c>
      <c r="C68" s="311"/>
      <c r="D68" s="311"/>
    </row>
    <row r="69" spans="1:4" ht="15.75">
      <c r="A69" s="283" t="s">
        <v>490</v>
      </c>
      <c r="B69" s="284" t="s">
        <v>338</v>
      </c>
      <c r="C69" s="311"/>
      <c r="D69" s="311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  <headerFooter>
    <oddHeader>&amp;R&amp;"-,Félkövér"24. számú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33"/>
  <sheetViews>
    <sheetView view="pageBreakPreview" zoomScale="96" zoomScaleSheetLayoutView="96" zoomScalePageLayoutView="0" workbookViewId="0" topLeftCell="A1">
      <selection activeCell="E36" sqref="E36"/>
    </sheetView>
  </sheetViews>
  <sheetFormatPr defaultColWidth="9.140625" defaultRowHeight="15"/>
  <cols>
    <col min="1" max="1" width="69.28125" style="93" customWidth="1"/>
    <col min="2" max="2" width="9.140625" style="93" customWidth="1"/>
    <col min="3" max="3" width="19.57421875" style="93" customWidth="1"/>
    <col min="4" max="4" width="16.57421875" style="93" customWidth="1"/>
    <col min="5" max="5" width="15.00390625" style="93" customWidth="1"/>
    <col min="6" max="16384" width="9.140625" style="93" customWidth="1"/>
  </cols>
  <sheetData>
    <row r="1" spans="1:5" ht="27" customHeight="1">
      <c r="A1" s="329" t="s">
        <v>686</v>
      </c>
      <c r="B1" s="330"/>
      <c r="C1" s="330"/>
      <c r="D1" s="330"/>
      <c r="E1" s="330"/>
    </row>
    <row r="2" spans="1:5" ht="22.5" customHeight="1">
      <c r="A2" s="331" t="s">
        <v>737</v>
      </c>
      <c r="B2" s="330"/>
      <c r="C2" s="330"/>
      <c r="D2" s="330"/>
      <c r="E2" s="330"/>
    </row>
    <row r="3" ht="15.75">
      <c r="A3" s="288"/>
    </row>
    <row r="4" ht="15.75">
      <c r="A4" s="96" t="s">
        <v>616</v>
      </c>
    </row>
    <row r="5" spans="1:5" ht="31.5" customHeight="1">
      <c r="A5" s="80" t="s">
        <v>39</v>
      </c>
      <c r="B5" s="81" t="s">
        <v>40</v>
      </c>
      <c r="C5" s="159" t="s">
        <v>637</v>
      </c>
      <c r="D5" s="159" t="s">
        <v>638</v>
      </c>
      <c r="E5" s="159" t="s">
        <v>639</v>
      </c>
    </row>
    <row r="6" spans="1:5" ht="15" customHeight="1">
      <c r="A6" s="289"/>
      <c r="B6" s="31"/>
      <c r="C6" s="31"/>
      <c r="D6" s="31"/>
      <c r="E6" s="31"/>
    </row>
    <row r="7" spans="1:5" ht="15" customHeight="1">
      <c r="A7" s="289"/>
      <c r="B7" s="31"/>
      <c r="C7" s="31"/>
      <c r="D7" s="31"/>
      <c r="E7" s="31"/>
    </row>
    <row r="8" spans="1:5" ht="15" customHeight="1">
      <c r="A8" s="289"/>
      <c r="B8" s="31"/>
      <c r="C8" s="31"/>
      <c r="D8" s="31"/>
      <c r="E8" s="31"/>
    </row>
    <row r="9" spans="1:5" ht="15" customHeight="1">
      <c r="A9" s="31"/>
      <c r="B9" s="31"/>
      <c r="C9" s="31"/>
      <c r="D9" s="31"/>
      <c r="E9" s="31"/>
    </row>
    <row r="10" spans="1:5" ht="15" customHeight="1">
      <c r="A10" s="290" t="s">
        <v>630</v>
      </c>
      <c r="B10" s="88" t="s">
        <v>277</v>
      </c>
      <c r="C10" s="31">
        <v>6000000</v>
      </c>
      <c r="D10" s="31"/>
      <c r="E10" s="31">
        <v>6000000</v>
      </c>
    </row>
    <row r="11" spans="1:5" ht="15" customHeight="1">
      <c r="A11" s="290"/>
      <c r="B11" s="31"/>
      <c r="C11" s="31"/>
      <c r="D11" s="31"/>
      <c r="E11" s="31"/>
    </row>
    <row r="12" spans="1:5" ht="15" customHeight="1">
      <c r="A12" s="290"/>
      <c r="B12" s="31"/>
      <c r="C12" s="31"/>
      <c r="D12" s="31"/>
      <c r="E12" s="31"/>
    </row>
    <row r="13" spans="1:5" ht="15" customHeight="1">
      <c r="A13" s="291"/>
      <c r="B13" s="31"/>
      <c r="C13" s="31"/>
      <c r="D13" s="31"/>
      <c r="E13" s="31"/>
    </row>
    <row r="14" spans="1:5" ht="15" customHeight="1">
      <c r="A14" s="291"/>
      <c r="B14" s="31"/>
      <c r="C14" s="31"/>
      <c r="D14" s="31"/>
      <c r="E14" s="31"/>
    </row>
    <row r="15" spans="1:5" ht="15" customHeight="1">
      <c r="A15" s="290" t="s">
        <v>631</v>
      </c>
      <c r="B15" s="87" t="s">
        <v>301</v>
      </c>
      <c r="C15" s="31"/>
      <c r="D15" s="31"/>
      <c r="E15" s="31"/>
    </row>
    <row r="16" spans="1:5" ht="15" customHeight="1">
      <c r="A16" s="86" t="s">
        <v>496</v>
      </c>
      <c r="B16" s="86" t="s">
        <v>253</v>
      </c>
      <c r="C16" s="31">
        <v>78000000</v>
      </c>
      <c r="D16" s="31"/>
      <c r="E16" s="31">
        <v>78000000</v>
      </c>
    </row>
    <row r="17" spans="1:5" ht="15" customHeight="1">
      <c r="A17" s="86" t="s">
        <v>497</v>
      </c>
      <c r="B17" s="86" t="s">
        <v>253</v>
      </c>
      <c r="C17" s="31">
        <v>2000000</v>
      </c>
      <c r="D17" s="31"/>
      <c r="E17" s="31">
        <v>2000000</v>
      </c>
    </row>
    <row r="18" spans="1:5" ht="15" customHeight="1">
      <c r="A18" s="86" t="s">
        <v>498</v>
      </c>
      <c r="B18" s="86" t="s">
        <v>253</v>
      </c>
      <c r="C18" s="31"/>
      <c r="D18" s="31"/>
      <c r="E18" s="31"/>
    </row>
    <row r="19" spans="1:5" ht="15" customHeight="1">
      <c r="A19" s="86" t="s">
        <v>499</v>
      </c>
      <c r="B19" s="86" t="s">
        <v>253</v>
      </c>
      <c r="C19" s="31"/>
      <c r="D19" s="31"/>
      <c r="E19" s="31"/>
    </row>
    <row r="20" spans="1:5" ht="15" customHeight="1">
      <c r="A20" s="86" t="s">
        <v>451</v>
      </c>
      <c r="B20" s="84" t="s">
        <v>260</v>
      </c>
      <c r="C20" s="31">
        <v>19000000</v>
      </c>
      <c r="D20" s="31"/>
      <c r="E20" s="31">
        <v>19000000</v>
      </c>
    </row>
    <row r="21" spans="1:5" ht="15" customHeight="1">
      <c r="A21" s="86" t="s">
        <v>449</v>
      </c>
      <c r="B21" s="84" t="s">
        <v>254</v>
      </c>
      <c r="C21" s="31">
        <v>65000000</v>
      </c>
      <c r="D21" s="31"/>
      <c r="E21" s="31">
        <v>65000000</v>
      </c>
    </row>
    <row r="22" spans="1:5" ht="15" customHeight="1">
      <c r="A22" s="291"/>
      <c r="B22" s="31"/>
      <c r="C22" s="31"/>
      <c r="D22" s="31"/>
      <c r="E22" s="31"/>
    </row>
    <row r="23" spans="1:5" ht="15" customHeight="1">
      <c r="A23" s="290" t="s">
        <v>632</v>
      </c>
      <c r="B23" s="38" t="s">
        <v>635</v>
      </c>
      <c r="C23" s="31"/>
      <c r="D23" s="31"/>
      <c r="E23" s="31"/>
    </row>
    <row r="24" spans="1:5" ht="15" customHeight="1">
      <c r="A24" s="290"/>
      <c r="B24" s="31" t="s">
        <v>273</v>
      </c>
      <c r="C24" s="31"/>
      <c r="D24" s="31"/>
      <c r="E24" s="31"/>
    </row>
    <row r="25" spans="1:5" ht="15" customHeight="1">
      <c r="A25" s="290"/>
      <c r="B25" s="31" t="s">
        <v>293</v>
      </c>
      <c r="C25" s="31"/>
      <c r="D25" s="31"/>
      <c r="E25" s="31"/>
    </row>
    <row r="26" spans="1:5" ht="15" customHeight="1">
      <c r="A26" s="291"/>
      <c r="B26" s="31"/>
      <c r="C26" s="31"/>
      <c r="D26" s="31"/>
      <c r="E26" s="31"/>
    </row>
    <row r="27" spans="1:5" ht="15" customHeight="1">
      <c r="A27" s="291"/>
      <c r="B27" s="31"/>
      <c r="C27" s="31"/>
      <c r="D27" s="31"/>
      <c r="E27" s="31"/>
    </row>
    <row r="28" spans="1:5" ht="15" customHeight="1">
      <c r="A28" s="290" t="s">
        <v>633</v>
      </c>
      <c r="B28" s="38" t="s">
        <v>636</v>
      </c>
      <c r="C28" s="31"/>
      <c r="D28" s="31"/>
      <c r="E28" s="31"/>
    </row>
    <row r="29" spans="1:5" ht="15" customHeight="1">
      <c r="A29" s="290"/>
      <c r="B29" s="31"/>
      <c r="C29" s="31"/>
      <c r="D29" s="31"/>
      <c r="E29" s="31"/>
    </row>
    <row r="30" spans="1:5" ht="15" customHeight="1">
      <c r="A30" s="290" t="s">
        <v>650</v>
      </c>
      <c r="B30" s="31" t="s">
        <v>275</v>
      </c>
      <c r="C30" s="31">
        <v>600000</v>
      </c>
      <c r="D30" s="31"/>
      <c r="E30" s="31">
        <v>600000</v>
      </c>
    </row>
    <row r="31" spans="1:5" ht="15" customHeight="1">
      <c r="A31" s="291"/>
      <c r="B31" s="31"/>
      <c r="C31" s="31"/>
      <c r="D31" s="31"/>
      <c r="E31" s="31"/>
    </row>
    <row r="32" spans="1:5" ht="15" customHeight="1">
      <c r="A32" s="291"/>
      <c r="B32" s="31"/>
      <c r="C32" s="31"/>
      <c r="D32" s="31"/>
      <c r="E32" s="31"/>
    </row>
    <row r="33" spans="1:5" ht="15" customHeight="1">
      <c r="A33" s="290" t="s">
        <v>634</v>
      </c>
      <c r="B33" s="38"/>
      <c r="C33" s="31"/>
      <c r="D33" s="31"/>
      <c r="E33" s="31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>
    <oddHeader>&amp;R&amp;"-,Félkövér"26.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"/>
  <sheetViews>
    <sheetView view="pageBreakPreview" zoomScale="60" workbookViewId="0" topLeftCell="A1">
      <selection activeCell="F22" sqref="F22"/>
    </sheetView>
  </sheetViews>
  <sheetFormatPr defaultColWidth="9.140625" defaultRowHeight="15"/>
  <cols>
    <col min="1" max="1" width="101.28125" style="93" customWidth="1"/>
    <col min="2" max="2" width="10.8515625" style="93" customWidth="1"/>
    <col min="3" max="3" width="22.00390625" style="93" customWidth="1"/>
    <col min="4" max="4" width="24.8515625" style="93" customWidth="1"/>
    <col min="5" max="5" width="23.421875" style="93" customWidth="1"/>
    <col min="6" max="6" width="23.7109375" style="93" customWidth="1"/>
    <col min="7" max="7" width="12.140625" style="93" customWidth="1"/>
    <col min="8" max="8" width="11.140625" style="93" customWidth="1"/>
    <col min="9" max="9" width="12.28125" style="93" customWidth="1"/>
    <col min="10" max="10" width="12.00390625" style="93" customWidth="1"/>
    <col min="11" max="16384" width="9.140625" style="93" customWidth="1"/>
  </cols>
  <sheetData>
    <row r="1" s="91" customFormat="1" ht="15.75">
      <c r="A1" s="301"/>
    </row>
    <row r="2" spans="1:10" ht="30" customHeight="1">
      <c r="A2" s="329" t="s">
        <v>700</v>
      </c>
      <c r="B2" s="330"/>
      <c r="C2" s="330"/>
      <c r="D2" s="330"/>
      <c r="E2" s="330"/>
      <c r="F2" s="330"/>
      <c r="G2" s="147"/>
      <c r="H2" s="147"/>
      <c r="I2" s="147"/>
      <c r="J2" s="147"/>
    </row>
    <row r="3" ht="15.75">
      <c r="E3" s="93" t="s">
        <v>656</v>
      </c>
    </row>
    <row r="4" ht="15.75">
      <c r="A4" s="96"/>
    </row>
    <row r="5" ht="15.75">
      <c r="A5" s="96" t="s">
        <v>620</v>
      </c>
    </row>
    <row r="6" spans="1:6" ht="15.75">
      <c r="A6" s="352" t="s">
        <v>651</v>
      </c>
      <c r="B6" s="353"/>
      <c r="C6" s="353"/>
      <c r="D6" s="353"/>
      <c r="E6" s="353"/>
      <c r="F6" s="354"/>
    </row>
    <row r="7" spans="1:10" ht="36" customHeight="1">
      <c r="A7" s="80" t="s">
        <v>39</v>
      </c>
      <c r="B7" s="81" t="s">
        <v>40</v>
      </c>
      <c r="C7" s="157" t="s">
        <v>652</v>
      </c>
      <c r="D7" s="157" t="s">
        <v>653</v>
      </c>
      <c r="E7" s="157" t="s">
        <v>672</v>
      </c>
      <c r="F7" s="157" t="s">
        <v>699</v>
      </c>
      <c r="G7" s="292"/>
      <c r="H7" s="293"/>
      <c r="I7" s="293"/>
      <c r="J7" s="293"/>
    </row>
    <row r="8" spans="1:10" ht="31.5">
      <c r="A8" s="294" t="s">
        <v>674</v>
      </c>
      <c r="B8" s="86"/>
      <c r="C8" s="31">
        <v>164614285</v>
      </c>
      <c r="D8" s="31">
        <v>155071425</v>
      </c>
      <c r="E8" s="31">
        <v>145528565</v>
      </c>
      <c r="F8" s="31">
        <v>135985705</v>
      </c>
      <c r="G8" s="295"/>
      <c r="H8" s="221"/>
      <c r="I8" s="221"/>
      <c r="J8" s="166"/>
    </row>
    <row r="9" spans="1:10" ht="47.25">
      <c r="A9" s="294" t="s">
        <v>675</v>
      </c>
      <c r="B9" s="296"/>
      <c r="C9" s="31"/>
      <c r="D9" s="31"/>
      <c r="E9" s="31"/>
      <c r="F9" s="31"/>
      <c r="G9" s="295"/>
      <c r="H9" s="221"/>
      <c r="I9" s="221"/>
      <c r="J9" s="166"/>
    </row>
    <row r="10" spans="1:10" ht="31.5">
      <c r="A10" s="294" t="s">
        <v>676</v>
      </c>
      <c r="B10" s="86"/>
      <c r="C10" s="31"/>
      <c r="D10" s="31"/>
      <c r="E10" s="31"/>
      <c r="F10" s="31"/>
      <c r="G10" s="295"/>
      <c r="H10" s="221"/>
      <c r="I10" s="221"/>
      <c r="J10" s="166"/>
    </row>
    <row r="11" spans="1:10" ht="31.5">
      <c r="A11" s="294" t="s">
        <v>677</v>
      </c>
      <c r="B11" s="86"/>
      <c r="C11" s="31"/>
      <c r="D11" s="31"/>
      <c r="E11" s="31"/>
      <c r="F11" s="31"/>
      <c r="G11" s="295"/>
      <c r="H11" s="221"/>
      <c r="I11" s="221"/>
      <c r="J11" s="166"/>
    </row>
    <row r="12" spans="1:10" ht="47.25">
      <c r="A12" s="294" t="s">
        <v>678</v>
      </c>
      <c r="B12" s="296"/>
      <c r="C12" s="31"/>
      <c r="D12" s="31"/>
      <c r="E12" s="31"/>
      <c r="F12" s="31"/>
      <c r="G12" s="295"/>
      <c r="H12" s="221"/>
      <c r="I12" s="221"/>
      <c r="J12" s="166"/>
    </row>
    <row r="13" spans="1:10" ht="31.5">
      <c r="A13" s="294" t="s">
        <v>679</v>
      </c>
      <c r="B13" s="87"/>
      <c r="C13" s="31"/>
      <c r="D13" s="31"/>
      <c r="E13" s="31"/>
      <c r="F13" s="31"/>
      <c r="G13" s="295"/>
      <c r="H13" s="221"/>
      <c r="I13" s="221"/>
      <c r="J13" s="166"/>
    </row>
    <row r="14" spans="1:10" ht="31.5">
      <c r="A14" s="294" t="s">
        <v>680</v>
      </c>
      <c r="B14" s="86"/>
      <c r="C14" s="31"/>
      <c r="D14" s="31"/>
      <c r="E14" s="31"/>
      <c r="F14" s="31"/>
      <c r="G14" s="295"/>
      <c r="H14" s="221"/>
      <c r="I14" s="221"/>
      <c r="J14" s="166"/>
    </row>
    <row r="15" spans="1:10" ht="26.25" customHeight="1">
      <c r="A15" s="55" t="s">
        <v>3</v>
      </c>
      <c r="B15" s="81" t="s">
        <v>218</v>
      </c>
      <c r="C15" s="89">
        <f>SUM(C8:C14)</f>
        <v>164614285</v>
      </c>
      <c r="D15" s="89">
        <f>SUM(D8:D14)</f>
        <v>155071425</v>
      </c>
      <c r="E15" s="89">
        <f>SUM(E8:E14)</f>
        <v>145528565</v>
      </c>
      <c r="F15" s="89">
        <f>SUM(F8:F14)</f>
        <v>135985705</v>
      </c>
      <c r="G15" s="166"/>
      <c r="H15" s="166"/>
      <c r="I15" s="166"/>
      <c r="J15" s="166"/>
    </row>
    <row r="16" spans="1:10" ht="26.25" customHeight="1">
      <c r="A16" s="297"/>
      <c r="B16" s="218"/>
      <c r="C16" s="270"/>
      <c r="D16" s="270"/>
      <c r="E16" s="270"/>
      <c r="F16" s="270"/>
      <c r="G16" s="182"/>
      <c r="H16" s="182"/>
      <c r="I16" s="182"/>
      <c r="J16" s="166"/>
    </row>
    <row r="17" spans="1:10" ht="15.75">
      <c r="A17" s="297"/>
      <c r="B17" s="226"/>
      <c r="C17" s="182"/>
      <c r="D17" s="182"/>
      <c r="E17" s="182"/>
      <c r="F17" s="182"/>
      <c r="G17" s="166"/>
      <c r="H17" s="166"/>
      <c r="I17" s="166"/>
      <c r="J17" s="166"/>
    </row>
    <row r="18" spans="1:6" ht="15.75">
      <c r="A18" s="355" t="s">
        <v>654</v>
      </c>
      <c r="B18" s="356"/>
      <c r="C18" s="356"/>
      <c r="D18" s="356"/>
      <c r="E18" s="356"/>
      <c r="F18" s="357"/>
    </row>
    <row r="19" spans="1:9" ht="31.5">
      <c r="A19" s="80" t="s">
        <v>39</v>
      </c>
      <c r="B19" s="81" t="s">
        <v>40</v>
      </c>
      <c r="C19" s="298" t="s">
        <v>19</v>
      </c>
      <c r="D19" s="298" t="s">
        <v>701</v>
      </c>
      <c r="E19" s="298" t="s">
        <v>702</v>
      </c>
      <c r="F19" s="298" t="s">
        <v>703</v>
      </c>
      <c r="G19" s="299"/>
      <c r="H19" s="166"/>
      <c r="I19" s="166"/>
    </row>
    <row r="20" spans="1:9" ht="15.75">
      <c r="A20" s="300" t="s">
        <v>18</v>
      </c>
      <c r="B20" s="87"/>
      <c r="C20" s="85"/>
      <c r="D20" s="85"/>
      <c r="E20" s="85"/>
      <c r="F20" s="85"/>
      <c r="G20" s="299"/>
      <c r="H20" s="166"/>
      <c r="I20" s="166"/>
    </row>
    <row r="21" spans="1:9" ht="15.75">
      <c r="A21" s="298" t="s">
        <v>681</v>
      </c>
      <c r="B21" s="287" t="s">
        <v>270</v>
      </c>
      <c r="C21" s="85">
        <v>145000000</v>
      </c>
      <c r="D21" s="85">
        <v>150000000</v>
      </c>
      <c r="E21" s="85">
        <v>160000000</v>
      </c>
      <c r="F21" s="85">
        <v>160000000</v>
      </c>
      <c r="G21" s="299"/>
      <c r="H21" s="166"/>
      <c r="I21" s="166"/>
    </row>
    <row r="22" spans="1:9" ht="31.5">
      <c r="A22" s="298" t="s">
        <v>13</v>
      </c>
      <c r="B22" s="287" t="s">
        <v>275</v>
      </c>
      <c r="C22" s="85">
        <v>700000</v>
      </c>
      <c r="D22" s="85">
        <v>700000</v>
      </c>
      <c r="E22" s="85">
        <v>700000</v>
      </c>
      <c r="F22" s="85">
        <v>700000</v>
      </c>
      <c r="G22" s="299"/>
      <c r="H22" s="166"/>
      <c r="I22" s="166"/>
    </row>
    <row r="23" spans="1:9" ht="15.75">
      <c r="A23" s="298" t="s">
        <v>14</v>
      </c>
      <c r="B23" s="287" t="s">
        <v>275</v>
      </c>
      <c r="C23" s="85"/>
      <c r="D23" s="85"/>
      <c r="E23" s="85"/>
      <c r="F23" s="85"/>
      <c r="G23" s="299"/>
      <c r="H23" s="166"/>
      <c r="I23" s="166"/>
    </row>
    <row r="24" spans="1:9" ht="31.5">
      <c r="A24" s="298" t="s">
        <v>15</v>
      </c>
      <c r="B24" s="287" t="s">
        <v>683</v>
      </c>
      <c r="C24" s="89"/>
      <c r="D24" s="89"/>
      <c r="E24" s="89"/>
      <c r="F24" s="89"/>
      <c r="G24" s="299"/>
      <c r="H24" s="166"/>
      <c r="I24" s="166"/>
    </row>
    <row r="25" spans="1:9" ht="15.75">
      <c r="A25" s="298" t="s">
        <v>16</v>
      </c>
      <c r="B25" s="287" t="s">
        <v>684</v>
      </c>
      <c r="C25" s="89"/>
      <c r="D25" s="89"/>
      <c r="E25" s="89"/>
      <c r="F25" s="89"/>
      <c r="G25" s="299"/>
      <c r="H25" s="166"/>
      <c r="I25" s="166"/>
    </row>
    <row r="26" spans="1:9" ht="15.75">
      <c r="A26" s="298" t="s">
        <v>17</v>
      </c>
      <c r="B26" s="86" t="s">
        <v>655</v>
      </c>
      <c r="C26" s="89"/>
      <c r="D26" s="89"/>
      <c r="E26" s="89"/>
      <c r="F26" s="89"/>
      <c r="G26" s="299"/>
      <c r="H26" s="166"/>
      <c r="I26" s="166"/>
    </row>
    <row r="27" spans="1:9" ht="24" customHeight="1">
      <c r="A27" s="55" t="s">
        <v>3</v>
      </c>
      <c r="B27" s="87"/>
      <c r="C27" s="89">
        <f>SUM(C21:C26)</f>
        <v>145700000</v>
      </c>
      <c r="D27" s="89">
        <f>SUM(D21:D26)</f>
        <v>150700000</v>
      </c>
      <c r="E27" s="89">
        <f>SUM(E21:E26)</f>
        <v>160700000</v>
      </c>
      <c r="F27" s="89">
        <f>SUM(F21:F26)</f>
        <v>160700000</v>
      </c>
      <c r="G27" s="299"/>
      <c r="H27" s="166"/>
      <c r="I27" s="166"/>
    </row>
    <row r="28" spans="1:6" ht="15.75">
      <c r="A28" s="91"/>
      <c r="B28" s="91"/>
      <c r="C28" s="91"/>
      <c r="D28" s="91"/>
      <c r="E28" s="91"/>
      <c r="F28" s="91"/>
    </row>
    <row r="31" ht="15.75">
      <c r="A31" s="302"/>
    </row>
    <row r="32" ht="15.75">
      <c r="A32" s="303"/>
    </row>
    <row r="33" ht="15.75">
      <c r="A33" s="303"/>
    </row>
    <row r="34" ht="15.75">
      <c r="A34" s="304"/>
    </row>
  </sheetData>
  <sheetProtection/>
  <mergeCells count="3">
    <mergeCell ref="A2:F2"/>
    <mergeCell ref="A6:F6"/>
    <mergeCell ref="A18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51.57421875" style="0" bestFit="1" customWidth="1"/>
    <col min="3" max="3" width="17.140625" style="0" customWidth="1"/>
    <col min="4" max="4" width="20.140625" style="0" customWidth="1"/>
    <col min="5" max="5" width="14.140625" style="0" customWidth="1"/>
  </cols>
  <sheetData>
    <row r="1" spans="1:6" ht="15.75">
      <c r="A1" s="17"/>
      <c r="B1" s="18"/>
      <c r="C1" s="16"/>
      <c r="D1" s="16"/>
      <c r="E1" s="16"/>
      <c r="F1" s="19"/>
    </row>
    <row r="2" spans="1:6" ht="15.75">
      <c r="A2" s="17"/>
      <c r="B2" s="18"/>
      <c r="C2" s="16"/>
      <c r="D2" s="16"/>
      <c r="E2" s="16"/>
      <c r="F2" s="19"/>
    </row>
    <row r="3" spans="1:6" ht="15.75">
      <c r="A3" s="17"/>
      <c r="B3" s="18"/>
      <c r="C3" s="16"/>
      <c r="D3" s="16"/>
      <c r="E3" s="16"/>
      <c r="F3" s="19"/>
    </row>
    <row r="4" spans="1:6" ht="15.75">
      <c r="A4" s="17"/>
      <c r="B4" s="18"/>
      <c r="C4" s="16"/>
      <c r="D4" s="16"/>
      <c r="E4" s="16"/>
      <c r="F4" s="19"/>
    </row>
    <row r="5" spans="1:6" ht="15.75">
      <c r="A5" s="17"/>
      <c r="B5" s="18"/>
      <c r="C5" s="16"/>
      <c r="D5" s="16"/>
      <c r="E5" s="16"/>
      <c r="F5" s="19"/>
    </row>
    <row r="6" spans="1:6" ht="15.75">
      <c r="A6" s="17"/>
      <c r="B6" s="18"/>
      <c r="C6" s="16"/>
      <c r="D6" s="16"/>
      <c r="E6" s="16"/>
      <c r="F6" s="19"/>
    </row>
    <row r="7" spans="1:6" ht="15.75">
      <c r="A7" s="17"/>
      <c r="B7" s="18"/>
      <c r="C7" s="16"/>
      <c r="D7" s="16"/>
      <c r="E7" s="16"/>
      <c r="F7" s="19"/>
    </row>
    <row r="8" spans="1:6" ht="15.75">
      <c r="A8" s="20"/>
      <c r="B8" s="21"/>
      <c r="C8" s="22"/>
      <c r="D8" s="22"/>
      <c r="E8" s="22"/>
      <c r="F8" s="19"/>
    </row>
    <row r="9" spans="1:6" ht="15.75">
      <c r="A9" s="23"/>
      <c r="B9" s="18"/>
      <c r="C9" s="16"/>
      <c r="D9" s="16"/>
      <c r="E9" s="16"/>
      <c r="F9" s="19"/>
    </row>
    <row r="10" spans="1:6" ht="15.75">
      <c r="A10" s="23"/>
      <c r="B10" s="18"/>
      <c r="C10" s="16"/>
      <c r="D10" s="16"/>
      <c r="E10" s="16"/>
      <c r="F10" s="19"/>
    </row>
    <row r="11" spans="1:6" ht="15.75">
      <c r="A11" s="23"/>
      <c r="B11" s="18"/>
      <c r="C11" s="16"/>
      <c r="D11" s="16"/>
      <c r="E11" s="16"/>
      <c r="F11" s="19"/>
    </row>
    <row r="12" spans="1:6" ht="15.75">
      <c r="A12" s="23"/>
      <c r="B12" s="18"/>
      <c r="C12" s="16"/>
      <c r="D12" s="16"/>
      <c r="E12" s="16"/>
      <c r="F12" s="19"/>
    </row>
    <row r="13" spans="1:6" ht="15.75">
      <c r="A13" s="24"/>
      <c r="B13" s="21"/>
      <c r="C13" s="16"/>
      <c r="D13" s="16"/>
      <c r="E13" s="16"/>
      <c r="F13" s="19"/>
    </row>
    <row r="14" spans="1:6" ht="15">
      <c r="A14" s="19"/>
      <c r="B14" s="19"/>
      <c r="C14" s="19"/>
      <c r="D14" s="19"/>
      <c r="E14" s="19"/>
      <c r="F14" s="19"/>
    </row>
    <row r="15" spans="1:6" ht="15">
      <c r="A15" s="19"/>
      <c r="B15" s="19"/>
      <c r="C15" s="19"/>
      <c r="D15" s="19"/>
      <c r="E15" s="19"/>
      <c r="F15" s="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1" sqref="B1:B3"/>
    </sheetView>
  </sheetViews>
  <sheetFormatPr defaultColWidth="9.140625" defaultRowHeight="15"/>
  <cols>
    <col min="1" max="1" width="10.8515625" style="13" bestFit="1" customWidth="1"/>
    <col min="2" max="2" width="17.8515625" style="13" customWidth="1"/>
    <col min="3" max="16384" width="9.140625" style="13" customWidth="1"/>
  </cols>
  <sheetData>
    <row r="1" spans="1:2" ht="15">
      <c r="A1" s="13">
        <v>167000000</v>
      </c>
      <c r="B1" s="13">
        <v>232482272</v>
      </c>
    </row>
    <row r="2" spans="1:2" ht="15">
      <c r="A2" s="13">
        <v>-15665057</v>
      </c>
      <c r="B2" s="13">
        <v>-104030298</v>
      </c>
    </row>
    <row r="3" spans="1:2" ht="15">
      <c r="A3" s="13">
        <v>-11193375</v>
      </c>
      <c r="B3" s="13">
        <f>SUM(B1:B2)</f>
        <v>128451974</v>
      </c>
    </row>
    <row r="4" ht="15">
      <c r="A4" s="13">
        <v>-4371055</v>
      </c>
    </row>
    <row r="5" ht="15">
      <c r="A5" s="13">
        <f>SUM(A1:A4)</f>
        <v>135770513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96"/>
  <sheetViews>
    <sheetView view="pageBreakPreview" zoomScaleSheetLayoutView="100" zoomScalePageLayoutView="0" workbookViewId="0" topLeftCell="A1">
      <selection activeCell="F96" sqref="F96"/>
    </sheetView>
  </sheetViews>
  <sheetFormatPr defaultColWidth="9.140625" defaultRowHeight="15"/>
  <cols>
    <col min="1" max="1" width="83.7109375" style="92" bestFit="1" customWidth="1"/>
    <col min="2" max="2" width="9.140625" style="77" customWidth="1"/>
    <col min="3" max="3" width="13.00390625" style="77" customWidth="1"/>
    <col min="4" max="4" width="14.140625" style="77" customWidth="1"/>
    <col min="5" max="5" width="14.28125" style="77" bestFit="1" customWidth="1"/>
    <col min="6" max="6" width="14.28125" style="76" bestFit="1" customWidth="1"/>
    <col min="7" max="7" width="11.7109375" style="77" customWidth="1"/>
    <col min="8" max="8" width="11.28125" style="77" bestFit="1" customWidth="1"/>
    <col min="9" max="9" width="9.140625" style="77" customWidth="1"/>
    <col min="10" max="10" width="13.421875" style="77" customWidth="1"/>
    <col min="11" max="16384" width="9.140625" style="77" customWidth="1"/>
  </cols>
  <sheetData>
    <row r="1" spans="1:5" ht="24" customHeight="1">
      <c r="A1" s="325" t="s">
        <v>685</v>
      </c>
      <c r="B1" s="326"/>
      <c r="C1" s="326"/>
      <c r="D1" s="326"/>
      <c r="E1" s="327"/>
    </row>
    <row r="2" spans="1:5" ht="24" customHeight="1">
      <c r="A2" s="328" t="s">
        <v>717</v>
      </c>
      <c r="B2" s="326"/>
      <c r="C2" s="326"/>
      <c r="D2" s="326"/>
      <c r="E2" s="327"/>
    </row>
    <row r="3" ht="15.75">
      <c r="A3" s="78"/>
    </row>
    <row r="4" ht="15.75">
      <c r="A4" s="79" t="s">
        <v>620</v>
      </c>
    </row>
    <row r="5" spans="1:5" ht="31.5">
      <c r="A5" s="80" t="s">
        <v>39</v>
      </c>
      <c r="B5" s="81" t="s">
        <v>12</v>
      </c>
      <c r="C5" s="82" t="s">
        <v>550</v>
      </c>
      <c r="D5" s="82" t="s">
        <v>551</v>
      </c>
      <c r="E5" s="82" t="s">
        <v>2</v>
      </c>
    </row>
    <row r="6" spans="1:5" ht="15" customHeight="1">
      <c r="A6" s="83" t="s">
        <v>219</v>
      </c>
      <c r="B6" s="84" t="s">
        <v>220</v>
      </c>
      <c r="C6" s="85">
        <v>151430180</v>
      </c>
      <c r="D6" s="85"/>
      <c r="E6" s="85">
        <f>SUM(C6:D6)</f>
        <v>151430180</v>
      </c>
    </row>
    <row r="7" spans="1:5" ht="15" customHeight="1">
      <c r="A7" s="86" t="s">
        <v>221</v>
      </c>
      <c r="B7" s="84" t="s">
        <v>222</v>
      </c>
      <c r="C7" s="85">
        <v>103412824</v>
      </c>
      <c r="D7" s="85"/>
      <c r="E7" s="85">
        <f aca="true" t="shared" si="0" ref="E7:E68">SUM(C7:D7)</f>
        <v>103412824</v>
      </c>
    </row>
    <row r="8" spans="1:5" ht="15" customHeight="1">
      <c r="A8" s="86" t="s">
        <v>223</v>
      </c>
      <c r="B8" s="84" t="s">
        <v>224</v>
      </c>
      <c r="C8" s="85">
        <v>70487421</v>
      </c>
      <c r="D8" s="85"/>
      <c r="E8" s="85">
        <v>70487151</v>
      </c>
    </row>
    <row r="9" spans="1:5" ht="15" customHeight="1">
      <c r="A9" s="86" t="s">
        <v>225</v>
      </c>
      <c r="B9" s="84" t="s">
        <v>226</v>
      </c>
      <c r="C9" s="85">
        <v>6612000</v>
      </c>
      <c r="D9" s="85"/>
      <c r="E9" s="85">
        <f t="shared" si="0"/>
        <v>6612000</v>
      </c>
    </row>
    <row r="10" spans="1:5" ht="15" customHeight="1">
      <c r="A10" s="86" t="s">
        <v>227</v>
      </c>
      <c r="B10" s="84" t="s">
        <v>228</v>
      </c>
      <c r="C10" s="85"/>
      <c r="D10" s="85"/>
      <c r="E10" s="85">
        <f t="shared" si="0"/>
        <v>0</v>
      </c>
    </row>
    <row r="11" spans="1:5" ht="15" customHeight="1">
      <c r="A11" s="86" t="s">
        <v>229</v>
      </c>
      <c r="B11" s="84" t="s">
        <v>230</v>
      </c>
      <c r="C11" s="85"/>
      <c r="D11" s="85"/>
      <c r="E11" s="85">
        <f t="shared" si="0"/>
        <v>0</v>
      </c>
    </row>
    <row r="12" spans="1:5" ht="15" customHeight="1">
      <c r="A12" s="87" t="s">
        <v>475</v>
      </c>
      <c r="B12" s="88" t="s">
        <v>231</v>
      </c>
      <c r="C12" s="89">
        <f>C6+C7+C8+C9</f>
        <v>331942425</v>
      </c>
      <c r="D12" s="89"/>
      <c r="E12" s="89">
        <f t="shared" si="0"/>
        <v>331942425</v>
      </c>
    </row>
    <row r="13" spans="1:5" ht="15" customHeight="1">
      <c r="A13" s="86" t="s">
        <v>232</v>
      </c>
      <c r="B13" s="84" t="s">
        <v>233</v>
      </c>
      <c r="C13" s="85"/>
      <c r="D13" s="85"/>
      <c r="E13" s="85">
        <f t="shared" si="0"/>
        <v>0</v>
      </c>
    </row>
    <row r="14" spans="1:5" ht="15" customHeight="1">
      <c r="A14" s="86" t="s">
        <v>234</v>
      </c>
      <c r="B14" s="84" t="s">
        <v>235</v>
      </c>
      <c r="C14" s="85"/>
      <c r="D14" s="85"/>
      <c r="E14" s="85">
        <f t="shared" si="0"/>
        <v>0</v>
      </c>
    </row>
    <row r="15" spans="1:5" ht="15" customHeight="1">
      <c r="A15" s="86" t="s">
        <v>438</v>
      </c>
      <c r="B15" s="84" t="s">
        <v>236</v>
      </c>
      <c r="C15" s="85"/>
      <c r="D15" s="85"/>
      <c r="E15" s="85">
        <f t="shared" si="0"/>
        <v>0</v>
      </c>
    </row>
    <row r="16" spans="1:5" ht="15" customHeight="1">
      <c r="A16" s="86" t="s">
        <v>439</v>
      </c>
      <c r="B16" s="84" t="s">
        <v>237</v>
      </c>
      <c r="C16" s="85"/>
      <c r="D16" s="85"/>
      <c r="E16" s="85">
        <f t="shared" si="0"/>
        <v>0</v>
      </c>
    </row>
    <row r="17" spans="1:5" ht="15" customHeight="1">
      <c r="A17" s="86" t="s">
        <v>440</v>
      </c>
      <c r="B17" s="84" t="s">
        <v>238</v>
      </c>
      <c r="C17" s="85">
        <v>18106000</v>
      </c>
      <c r="D17" s="85"/>
      <c r="E17" s="85">
        <f t="shared" si="0"/>
        <v>18106000</v>
      </c>
    </row>
    <row r="18" spans="1:5" ht="15" customHeight="1">
      <c r="A18" s="87" t="s">
        <v>476</v>
      </c>
      <c r="B18" s="88" t="s">
        <v>239</v>
      </c>
      <c r="C18" s="89">
        <f>SUM(C12:C17)</f>
        <v>350048425</v>
      </c>
      <c r="D18" s="89"/>
      <c r="E18" s="89">
        <f t="shared" si="0"/>
        <v>350048425</v>
      </c>
    </row>
    <row r="19" spans="1:5" ht="15" customHeight="1">
      <c r="A19" s="86" t="s">
        <v>444</v>
      </c>
      <c r="B19" s="84" t="s">
        <v>248</v>
      </c>
      <c r="C19" s="85"/>
      <c r="D19" s="85"/>
      <c r="E19" s="85">
        <f t="shared" si="0"/>
        <v>0</v>
      </c>
    </row>
    <row r="20" spans="1:5" ht="15" customHeight="1">
      <c r="A20" s="86" t="s">
        <v>445</v>
      </c>
      <c r="B20" s="84" t="s">
        <v>249</v>
      </c>
      <c r="C20" s="85"/>
      <c r="D20" s="85"/>
      <c r="E20" s="85">
        <f t="shared" si="0"/>
        <v>0</v>
      </c>
    </row>
    <row r="21" spans="1:5" ht="15" customHeight="1">
      <c r="A21" s="87" t="s">
        <v>478</v>
      </c>
      <c r="B21" s="88" t="s">
        <v>250</v>
      </c>
      <c r="C21" s="89"/>
      <c r="D21" s="89"/>
      <c r="E21" s="85">
        <f t="shared" si="0"/>
        <v>0</v>
      </c>
    </row>
    <row r="22" spans="1:5" ht="15" customHeight="1">
      <c r="A22" s="86" t="s">
        <v>446</v>
      </c>
      <c r="B22" s="84" t="s">
        <v>251</v>
      </c>
      <c r="C22" s="85"/>
      <c r="D22" s="85"/>
      <c r="E22" s="85">
        <f t="shared" si="0"/>
        <v>0</v>
      </c>
    </row>
    <row r="23" spans="1:5" ht="15" customHeight="1">
      <c r="A23" s="86" t="s">
        <v>447</v>
      </c>
      <c r="B23" s="84" t="s">
        <v>252</v>
      </c>
      <c r="C23" s="85"/>
      <c r="D23" s="85"/>
      <c r="E23" s="85">
        <f t="shared" si="0"/>
        <v>0</v>
      </c>
    </row>
    <row r="24" spans="1:5" ht="15" customHeight="1">
      <c r="A24" s="86" t="s">
        <v>448</v>
      </c>
      <c r="B24" s="88" t="s">
        <v>253</v>
      </c>
      <c r="C24" s="89">
        <v>78000000</v>
      </c>
      <c r="D24" s="89"/>
      <c r="E24" s="89">
        <f t="shared" si="0"/>
        <v>78000000</v>
      </c>
    </row>
    <row r="25" spans="1:5" ht="15" customHeight="1">
      <c r="A25" s="86" t="s">
        <v>449</v>
      </c>
      <c r="B25" s="84" t="s">
        <v>254</v>
      </c>
      <c r="C25" s="85">
        <v>65000000</v>
      </c>
      <c r="D25" s="85"/>
      <c r="E25" s="85">
        <f t="shared" si="0"/>
        <v>65000000</v>
      </c>
    </row>
    <row r="26" spans="1:5" ht="15" customHeight="1">
      <c r="A26" s="86" t="s">
        <v>450</v>
      </c>
      <c r="B26" s="84" t="s">
        <v>257</v>
      </c>
      <c r="C26" s="85"/>
      <c r="D26" s="85"/>
      <c r="E26" s="85">
        <f t="shared" si="0"/>
        <v>0</v>
      </c>
    </row>
    <row r="27" spans="1:5" ht="15" customHeight="1">
      <c r="A27" s="86" t="s">
        <v>258</v>
      </c>
      <c r="B27" s="84" t="s">
        <v>259</v>
      </c>
      <c r="C27" s="85"/>
      <c r="D27" s="85"/>
      <c r="E27" s="85">
        <f t="shared" si="0"/>
        <v>0</v>
      </c>
    </row>
    <row r="28" spans="1:5" ht="15" customHeight="1">
      <c r="A28" s="86" t="s">
        <v>451</v>
      </c>
      <c r="B28" s="84" t="s">
        <v>260</v>
      </c>
      <c r="C28" s="85">
        <v>19000000</v>
      </c>
      <c r="D28" s="85"/>
      <c r="E28" s="85">
        <f t="shared" si="0"/>
        <v>19000000</v>
      </c>
    </row>
    <row r="29" spans="1:5" ht="15" customHeight="1">
      <c r="A29" s="86" t="s">
        <v>452</v>
      </c>
      <c r="B29" s="84" t="s">
        <v>265</v>
      </c>
      <c r="C29" s="85">
        <v>2000000</v>
      </c>
      <c r="D29" s="85"/>
      <c r="E29" s="85">
        <f t="shared" si="0"/>
        <v>2000000</v>
      </c>
    </row>
    <row r="30" spans="1:5" ht="15" customHeight="1">
      <c r="A30" s="87" t="s">
        <v>479</v>
      </c>
      <c r="B30" s="88" t="s">
        <v>268</v>
      </c>
      <c r="C30" s="89">
        <f>SUM(C25:C29)</f>
        <v>86000000</v>
      </c>
      <c r="D30" s="89"/>
      <c r="E30" s="89">
        <f>SUM(C30)</f>
        <v>86000000</v>
      </c>
    </row>
    <row r="31" spans="1:5" ht="15" customHeight="1">
      <c r="A31" s="86" t="s">
        <v>453</v>
      </c>
      <c r="B31" s="84" t="s">
        <v>269</v>
      </c>
      <c r="C31" s="85"/>
      <c r="D31" s="85"/>
      <c r="E31" s="85">
        <f t="shared" si="0"/>
        <v>0</v>
      </c>
    </row>
    <row r="32" spans="1:5" ht="15" customHeight="1">
      <c r="A32" s="87" t="s">
        <v>480</v>
      </c>
      <c r="B32" s="88" t="s">
        <v>270</v>
      </c>
      <c r="C32" s="89">
        <f>C24+C25+C28+C29</f>
        <v>164000000</v>
      </c>
      <c r="D32" s="89"/>
      <c r="E32" s="89">
        <f t="shared" si="0"/>
        <v>164000000</v>
      </c>
    </row>
    <row r="33" spans="1:5" ht="15" customHeight="1">
      <c r="A33" s="57" t="s">
        <v>271</v>
      </c>
      <c r="B33" s="84" t="s">
        <v>272</v>
      </c>
      <c r="C33" s="85"/>
      <c r="D33" s="85">
        <v>20000000</v>
      </c>
      <c r="E33" s="85">
        <f t="shared" si="0"/>
        <v>20000000</v>
      </c>
    </row>
    <row r="34" spans="1:5" ht="15" customHeight="1">
      <c r="A34" s="57" t="s">
        <v>454</v>
      </c>
      <c r="B34" s="84" t="s">
        <v>273</v>
      </c>
      <c r="C34" s="85"/>
      <c r="D34" s="85">
        <v>13950000</v>
      </c>
      <c r="E34" s="85">
        <f>SUM(C34:D34)</f>
        <v>13950000</v>
      </c>
    </row>
    <row r="35" spans="1:5" ht="15" customHeight="1">
      <c r="A35" s="57" t="s">
        <v>455</v>
      </c>
      <c r="B35" s="84" t="s">
        <v>274</v>
      </c>
      <c r="C35" s="85"/>
      <c r="D35" s="85">
        <v>6000000</v>
      </c>
      <c r="E35" s="85">
        <f t="shared" si="0"/>
        <v>6000000</v>
      </c>
    </row>
    <row r="36" spans="1:5" ht="15" customHeight="1">
      <c r="A36" s="57" t="s">
        <v>456</v>
      </c>
      <c r="B36" s="84" t="s">
        <v>275</v>
      </c>
      <c r="C36" s="85"/>
      <c r="D36" s="85">
        <v>600000</v>
      </c>
      <c r="E36" s="85">
        <f t="shared" si="0"/>
        <v>600000</v>
      </c>
    </row>
    <row r="37" spans="1:5" ht="15" customHeight="1">
      <c r="A37" s="57" t="s">
        <v>276</v>
      </c>
      <c r="B37" s="84" t="s">
        <v>277</v>
      </c>
      <c r="C37" s="85">
        <v>6000000</v>
      </c>
      <c r="D37" s="85"/>
      <c r="E37" s="85">
        <f t="shared" si="0"/>
        <v>6000000</v>
      </c>
    </row>
    <row r="38" spans="1:5" ht="15" customHeight="1">
      <c r="A38" s="57" t="s">
        <v>278</v>
      </c>
      <c r="B38" s="84" t="s">
        <v>279</v>
      </c>
      <c r="C38" s="85"/>
      <c r="D38" s="85">
        <v>12000000</v>
      </c>
      <c r="E38" s="85">
        <f t="shared" si="0"/>
        <v>12000000</v>
      </c>
    </row>
    <row r="39" spans="1:5" ht="15" customHeight="1">
      <c r="A39" s="57" t="s">
        <v>280</v>
      </c>
      <c r="B39" s="84" t="s">
        <v>281</v>
      </c>
      <c r="C39" s="85"/>
      <c r="D39" s="85"/>
      <c r="E39" s="85">
        <f t="shared" si="0"/>
        <v>0</v>
      </c>
    </row>
    <row r="40" spans="1:5" ht="15" customHeight="1">
      <c r="A40" s="57" t="s">
        <v>457</v>
      </c>
      <c r="B40" s="84" t="s">
        <v>282</v>
      </c>
      <c r="C40" s="85"/>
      <c r="D40" s="85"/>
      <c r="E40" s="85">
        <f t="shared" si="0"/>
        <v>0</v>
      </c>
    </row>
    <row r="41" spans="1:5" ht="15" customHeight="1">
      <c r="A41" s="57" t="s">
        <v>458</v>
      </c>
      <c r="B41" s="84" t="s">
        <v>283</v>
      </c>
      <c r="C41" s="85"/>
      <c r="D41" s="85"/>
      <c r="E41" s="85">
        <f t="shared" si="0"/>
        <v>0</v>
      </c>
    </row>
    <row r="42" spans="1:5" ht="15" customHeight="1">
      <c r="A42" s="57" t="s">
        <v>459</v>
      </c>
      <c r="B42" s="84" t="s">
        <v>665</v>
      </c>
      <c r="C42" s="85"/>
      <c r="D42" s="85">
        <v>1400000</v>
      </c>
      <c r="E42" s="85">
        <f t="shared" si="0"/>
        <v>1400000</v>
      </c>
    </row>
    <row r="43" spans="1:5" ht="15" customHeight="1">
      <c r="A43" s="61" t="s">
        <v>481</v>
      </c>
      <c r="B43" s="88" t="s">
        <v>285</v>
      </c>
      <c r="C43" s="89">
        <f>SUM(C37:C42)</f>
        <v>6000000</v>
      </c>
      <c r="D43" s="89">
        <f>D33+D34+D35+D36+D37+D38+D39+D40+E42</f>
        <v>53950000</v>
      </c>
      <c r="E43" s="89">
        <f>SUM(E33:E42)</f>
        <v>59950000</v>
      </c>
    </row>
    <row r="44" spans="1:5" ht="15" customHeight="1">
      <c r="A44" s="57" t="s">
        <v>294</v>
      </c>
      <c r="B44" s="84" t="s">
        <v>295</v>
      </c>
      <c r="C44" s="85"/>
      <c r="D44" s="85"/>
      <c r="E44" s="85">
        <f t="shared" si="0"/>
        <v>0</v>
      </c>
    </row>
    <row r="45" spans="1:5" ht="15" customHeight="1">
      <c r="A45" s="86" t="s">
        <v>463</v>
      </c>
      <c r="B45" s="84" t="s">
        <v>296</v>
      </c>
      <c r="C45" s="85"/>
      <c r="D45" s="85"/>
      <c r="E45" s="85">
        <f t="shared" si="0"/>
        <v>0</v>
      </c>
    </row>
    <row r="46" spans="1:5" ht="15" customHeight="1">
      <c r="A46" s="57" t="s">
        <v>464</v>
      </c>
      <c r="B46" s="84" t="s">
        <v>657</v>
      </c>
      <c r="C46" s="85"/>
      <c r="D46" s="85">
        <v>32463309</v>
      </c>
      <c r="E46" s="85">
        <f>SUM(D46)</f>
        <v>32463309</v>
      </c>
    </row>
    <row r="47" spans="1:5" ht="15" customHeight="1">
      <c r="A47" s="87" t="s">
        <v>483</v>
      </c>
      <c r="B47" s="88" t="s">
        <v>298</v>
      </c>
      <c r="C47" s="89"/>
      <c r="D47" s="89">
        <f>SUM(D46)</f>
        <v>32463309</v>
      </c>
      <c r="E47" s="89">
        <f>SUM(C47:D47)</f>
        <v>32463309</v>
      </c>
    </row>
    <row r="48" spans="1:5" ht="15" customHeight="1">
      <c r="A48" s="90" t="s">
        <v>549</v>
      </c>
      <c r="B48" s="88"/>
      <c r="C48" s="85"/>
      <c r="D48" s="85"/>
      <c r="E48" s="85">
        <f t="shared" si="0"/>
        <v>0</v>
      </c>
    </row>
    <row r="49" spans="1:5" ht="15" customHeight="1">
      <c r="A49" s="86" t="s">
        <v>240</v>
      </c>
      <c r="B49" s="84" t="s">
        <v>241</v>
      </c>
      <c r="C49" s="85"/>
      <c r="D49" s="85"/>
      <c r="E49" s="85">
        <f t="shared" si="0"/>
        <v>0</v>
      </c>
    </row>
    <row r="50" spans="1:5" ht="15" customHeight="1">
      <c r="A50" s="86" t="s">
        <v>242</v>
      </c>
      <c r="B50" s="84" t="s">
        <v>243</v>
      </c>
      <c r="C50" s="85"/>
      <c r="D50" s="85"/>
      <c r="E50" s="85">
        <f t="shared" si="0"/>
        <v>0</v>
      </c>
    </row>
    <row r="51" spans="1:5" ht="15" customHeight="1">
      <c r="A51" s="86" t="s">
        <v>441</v>
      </c>
      <c r="B51" s="84" t="s">
        <v>244</v>
      </c>
      <c r="C51" s="85"/>
      <c r="D51" s="85"/>
      <c r="E51" s="85">
        <f t="shared" si="0"/>
        <v>0</v>
      </c>
    </row>
    <row r="52" spans="1:5" ht="15" customHeight="1">
      <c r="A52" s="86" t="s">
        <v>442</v>
      </c>
      <c r="B52" s="84" t="s">
        <v>245</v>
      </c>
      <c r="C52" s="85"/>
      <c r="D52" s="85"/>
      <c r="E52" s="85">
        <f t="shared" si="0"/>
        <v>0</v>
      </c>
    </row>
    <row r="53" spans="1:5" ht="15" customHeight="1">
      <c r="A53" s="86" t="s">
        <v>443</v>
      </c>
      <c r="B53" s="84" t="s">
        <v>246</v>
      </c>
      <c r="C53" s="85"/>
      <c r="D53" s="85">
        <v>350000000</v>
      </c>
      <c r="E53" s="85">
        <f t="shared" si="0"/>
        <v>350000000</v>
      </c>
    </row>
    <row r="54" spans="1:5" ht="15" customHeight="1">
      <c r="A54" s="87" t="s">
        <v>477</v>
      </c>
      <c r="B54" s="88" t="s">
        <v>247</v>
      </c>
      <c r="C54" s="89"/>
      <c r="D54" s="89">
        <v>350000000</v>
      </c>
      <c r="E54" s="89">
        <f t="shared" si="0"/>
        <v>350000000</v>
      </c>
    </row>
    <row r="55" spans="1:5" ht="15" customHeight="1">
      <c r="A55" s="57" t="s">
        <v>460</v>
      </c>
      <c r="B55" s="84" t="s">
        <v>286</v>
      </c>
      <c r="C55" s="85"/>
      <c r="D55" s="85"/>
      <c r="E55" s="85">
        <f t="shared" si="0"/>
        <v>0</v>
      </c>
    </row>
    <row r="56" spans="1:5" ht="15" customHeight="1">
      <c r="A56" s="57" t="s">
        <v>461</v>
      </c>
      <c r="B56" s="84" t="s">
        <v>287</v>
      </c>
      <c r="C56" s="85"/>
      <c r="D56" s="85">
        <v>270000</v>
      </c>
      <c r="E56" s="85">
        <f>SUM(D56)</f>
        <v>270000</v>
      </c>
    </row>
    <row r="57" spans="1:5" ht="15" customHeight="1">
      <c r="A57" s="57" t="s">
        <v>288</v>
      </c>
      <c r="B57" s="84" t="s">
        <v>289</v>
      </c>
      <c r="C57" s="85"/>
      <c r="D57" s="85"/>
      <c r="E57" s="85">
        <f>SUM(D57)</f>
        <v>0</v>
      </c>
    </row>
    <row r="58" spans="1:5" ht="15" customHeight="1">
      <c r="A58" s="57" t="s">
        <v>462</v>
      </c>
      <c r="B58" s="84" t="s">
        <v>290</v>
      </c>
      <c r="C58" s="85"/>
      <c r="D58" s="85"/>
      <c r="E58" s="85">
        <f>SUM(D58)</f>
        <v>0</v>
      </c>
    </row>
    <row r="59" spans="1:5" ht="15" customHeight="1">
      <c r="A59" s="57" t="s">
        <v>291</v>
      </c>
      <c r="B59" s="84" t="s">
        <v>292</v>
      </c>
      <c r="C59" s="85"/>
      <c r="D59" s="85"/>
      <c r="E59" s="85">
        <f>SUM(D59)</f>
        <v>0</v>
      </c>
    </row>
    <row r="60" spans="1:5" ht="15" customHeight="1">
      <c r="A60" s="87" t="s">
        <v>482</v>
      </c>
      <c r="B60" s="88" t="s">
        <v>293</v>
      </c>
      <c r="C60" s="89">
        <f>SUM(C56:C59)</f>
        <v>0</v>
      </c>
      <c r="D60" s="89">
        <f>SUM(D56:D59)</f>
        <v>270000</v>
      </c>
      <c r="E60" s="89">
        <f>SUM(D60)</f>
        <v>270000</v>
      </c>
    </row>
    <row r="61" spans="1:5" ht="31.5">
      <c r="A61" s="57" t="s">
        <v>299</v>
      </c>
      <c r="B61" s="84" t="s">
        <v>300</v>
      </c>
      <c r="C61" s="85"/>
      <c r="D61" s="85"/>
      <c r="E61" s="85">
        <f t="shared" si="0"/>
        <v>0</v>
      </c>
    </row>
    <row r="62" spans="1:5" ht="31.5">
      <c r="A62" s="86" t="s">
        <v>465</v>
      </c>
      <c r="B62" s="84" t="s">
        <v>301</v>
      </c>
      <c r="C62" s="85"/>
      <c r="D62" s="85"/>
      <c r="E62" s="85">
        <f t="shared" si="0"/>
        <v>0</v>
      </c>
    </row>
    <row r="63" spans="1:5" ht="15.75">
      <c r="A63" s="57" t="s">
        <v>466</v>
      </c>
      <c r="B63" s="84" t="s">
        <v>659</v>
      </c>
      <c r="C63" s="85"/>
      <c r="D63" s="85">
        <v>0</v>
      </c>
      <c r="E63" s="85">
        <f>SUM(C63:D63)</f>
        <v>0</v>
      </c>
    </row>
    <row r="64" spans="1:5" ht="15.75">
      <c r="A64" s="87" t="s">
        <v>485</v>
      </c>
      <c r="B64" s="88" t="s">
        <v>303</v>
      </c>
      <c r="C64" s="89"/>
      <c r="D64" s="89">
        <f>SUM(D63)</f>
        <v>0</v>
      </c>
      <c r="E64" s="89">
        <f>SUM(C64:D64)</f>
        <v>0</v>
      </c>
    </row>
    <row r="65" spans="1:5" ht="15.75">
      <c r="A65" s="90" t="s">
        <v>548</v>
      </c>
      <c r="B65" s="88"/>
      <c r="C65" s="85"/>
      <c r="D65" s="85"/>
      <c r="E65" s="85">
        <f t="shared" si="0"/>
        <v>0</v>
      </c>
    </row>
    <row r="66" spans="1:5" ht="15.75">
      <c r="A66" s="61" t="s">
        <v>484</v>
      </c>
      <c r="B66" s="88" t="s">
        <v>304</v>
      </c>
      <c r="C66" s="89">
        <f>SUM(C18+C32+C43+C47+C54+C60+C64)</f>
        <v>520048425</v>
      </c>
      <c r="D66" s="89">
        <f>SUM(D18+D32+D43+D47+D54+D60+D64)</f>
        <v>436683309</v>
      </c>
      <c r="E66" s="89">
        <f t="shared" si="0"/>
        <v>956731734</v>
      </c>
    </row>
    <row r="67" spans="1:5" ht="15.75">
      <c r="A67" s="37" t="s">
        <v>600</v>
      </c>
      <c r="B67" s="88"/>
      <c r="C67" s="85"/>
      <c r="D67" s="85"/>
      <c r="E67" s="85">
        <f t="shared" si="0"/>
        <v>0</v>
      </c>
    </row>
    <row r="68" spans="1:5" ht="15.75">
      <c r="A68" s="37" t="s">
        <v>601</v>
      </c>
      <c r="B68" s="88"/>
      <c r="C68" s="85"/>
      <c r="D68" s="85"/>
      <c r="E68" s="85">
        <f t="shared" si="0"/>
        <v>0</v>
      </c>
    </row>
    <row r="69" spans="1:5" ht="15.75">
      <c r="A69" s="73" t="s">
        <v>467</v>
      </c>
      <c r="B69" s="86" t="s">
        <v>305</v>
      </c>
      <c r="C69" s="85"/>
      <c r="D69" s="85"/>
      <c r="E69" s="85">
        <v>0</v>
      </c>
    </row>
    <row r="70" spans="1:5" ht="15.75">
      <c r="A70" s="57" t="s">
        <v>306</v>
      </c>
      <c r="B70" s="86" t="s">
        <v>307</v>
      </c>
      <c r="C70" s="85"/>
      <c r="D70" s="85"/>
      <c r="E70" s="85">
        <f>SUM(D70)</f>
        <v>0</v>
      </c>
    </row>
    <row r="71" spans="1:5" ht="15.75">
      <c r="A71" s="73" t="s">
        <v>468</v>
      </c>
      <c r="B71" s="86" t="s">
        <v>308</v>
      </c>
      <c r="C71" s="85"/>
      <c r="D71" s="85"/>
      <c r="E71" s="85">
        <f>SUM(D71)</f>
        <v>0</v>
      </c>
    </row>
    <row r="72" spans="1:5" ht="15.75">
      <c r="A72" s="61" t="s">
        <v>486</v>
      </c>
      <c r="B72" s="87" t="s">
        <v>309</v>
      </c>
      <c r="C72" s="89"/>
      <c r="D72" s="89"/>
      <c r="E72" s="89">
        <f>SUM(D72)</f>
        <v>0</v>
      </c>
    </row>
    <row r="73" spans="1:5" ht="15.75">
      <c r="A73" s="57" t="s">
        <v>469</v>
      </c>
      <c r="B73" s="86" t="s">
        <v>310</v>
      </c>
      <c r="C73" s="85"/>
      <c r="D73" s="85"/>
      <c r="E73" s="85">
        <f aca="true" t="shared" si="1" ref="E73:E93">SUM(C73:D73)</f>
        <v>0</v>
      </c>
    </row>
    <row r="74" spans="1:5" ht="15.75">
      <c r="A74" s="73" t="s">
        <v>311</v>
      </c>
      <c r="B74" s="86" t="s">
        <v>312</v>
      </c>
      <c r="C74" s="85"/>
      <c r="D74" s="85"/>
      <c r="E74" s="85">
        <f t="shared" si="1"/>
        <v>0</v>
      </c>
    </row>
    <row r="75" spans="1:5" ht="15.75">
      <c r="A75" s="57" t="s">
        <v>470</v>
      </c>
      <c r="B75" s="86" t="s">
        <v>313</v>
      </c>
      <c r="C75" s="85"/>
      <c r="D75" s="85"/>
      <c r="E75" s="85">
        <f t="shared" si="1"/>
        <v>0</v>
      </c>
    </row>
    <row r="76" spans="1:5" ht="15.75">
      <c r="A76" s="73" t="s">
        <v>314</v>
      </c>
      <c r="B76" s="86" t="s">
        <v>315</v>
      </c>
      <c r="C76" s="85"/>
      <c r="D76" s="85"/>
      <c r="E76" s="85">
        <f t="shared" si="1"/>
        <v>0</v>
      </c>
    </row>
    <row r="77" spans="1:5" ht="15.75">
      <c r="A77" s="75" t="s">
        <v>487</v>
      </c>
      <c r="B77" s="87" t="s">
        <v>316</v>
      </c>
      <c r="C77" s="89"/>
      <c r="D77" s="89"/>
      <c r="E77" s="85">
        <f t="shared" si="1"/>
        <v>0</v>
      </c>
    </row>
    <row r="78" spans="1:5" ht="15.75">
      <c r="A78" s="86" t="s">
        <v>598</v>
      </c>
      <c r="B78" s="86" t="s">
        <v>317</v>
      </c>
      <c r="C78" s="85"/>
      <c r="D78" s="85"/>
      <c r="E78" s="85">
        <f t="shared" si="1"/>
        <v>0</v>
      </c>
    </row>
    <row r="79" spans="1:5" ht="15.75">
      <c r="A79" s="86" t="s">
        <v>599</v>
      </c>
      <c r="B79" s="86" t="s">
        <v>317</v>
      </c>
      <c r="C79" s="85">
        <v>120000000</v>
      </c>
      <c r="D79" s="85"/>
      <c r="E79" s="85">
        <f>SUM(C79:D79)</f>
        <v>120000000</v>
      </c>
    </row>
    <row r="80" spans="1:5" ht="15.75">
      <c r="A80" s="86" t="s">
        <v>596</v>
      </c>
      <c r="B80" s="86" t="s">
        <v>318</v>
      </c>
      <c r="C80" s="85"/>
      <c r="D80" s="85"/>
      <c r="E80" s="85">
        <f t="shared" si="1"/>
        <v>0</v>
      </c>
    </row>
    <row r="81" spans="1:5" ht="15.75">
      <c r="A81" s="86" t="s">
        <v>597</v>
      </c>
      <c r="B81" s="86" t="s">
        <v>318</v>
      </c>
      <c r="C81" s="85"/>
      <c r="D81" s="85"/>
      <c r="E81" s="85">
        <f t="shared" si="1"/>
        <v>0</v>
      </c>
    </row>
    <row r="82" spans="1:5" ht="15.75">
      <c r="A82" s="87" t="s">
        <v>488</v>
      </c>
      <c r="B82" s="87" t="s">
        <v>319</v>
      </c>
      <c r="C82" s="89">
        <f>SUM(C79:C81)</f>
        <v>120000000</v>
      </c>
      <c r="D82" s="89"/>
      <c r="E82" s="89">
        <f>SUM(E78:E81)</f>
        <v>120000000</v>
      </c>
    </row>
    <row r="83" spans="1:5" ht="15.75">
      <c r="A83" s="73" t="s">
        <v>320</v>
      </c>
      <c r="B83" s="86" t="s">
        <v>321</v>
      </c>
      <c r="C83" s="85">
        <v>11847626</v>
      </c>
      <c r="D83" s="85"/>
      <c r="E83" s="85"/>
    </row>
    <row r="84" spans="1:5" ht="15.75">
      <c r="A84" s="73" t="s">
        <v>322</v>
      </c>
      <c r="B84" s="86" t="s">
        <v>323</v>
      </c>
      <c r="C84" s="85"/>
      <c r="D84" s="85"/>
      <c r="E84" s="85">
        <f t="shared" si="1"/>
        <v>0</v>
      </c>
    </row>
    <row r="85" spans="1:5" ht="15.75">
      <c r="A85" s="73" t="s">
        <v>324</v>
      </c>
      <c r="B85" s="86" t="s">
        <v>325</v>
      </c>
      <c r="C85" s="85">
        <v>282035555</v>
      </c>
      <c r="D85" s="85"/>
      <c r="E85" s="85">
        <f>SUM(C85:D85)</f>
        <v>282035555</v>
      </c>
    </row>
    <row r="86" spans="1:5" ht="15.75">
      <c r="A86" s="73" t="s">
        <v>326</v>
      </c>
      <c r="B86" s="86" t="s">
        <v>327</v>
      </c>
      <c r="C86" s="85"/>
      <c r="D86" s="85"/>
      <c r="E86" s="85">
        <f t="shared" si="1"/>
        <v>0</v>
      </c>
    </row>
    <row r="87" spans="1:5" ht="15.75">
      <c r="A87" s="57" t="s">
        <v>471</v>
      </c>
      <c r="B87" s="86" t="s">
        <v>328</v>
      </c>
      <c r="C87" s="85"/>
      <c r="D87" s="85"/>
      <c r="E87" s="85">
        <f t="shared" si="1"/>
        <v>0</v>
      </c>
    </row>
    <row r="88" spans="1:5" ht="15.75">
      <c r="A88" s="61" t="s">
        <v>489</v>
      </c>
      <c r="B88" s="87" t="s">
        <v>330</v>
      </c>
      <c r="C88" s="89">
        <f>C72+C82+C83+C85</f>
        <v>413883181</v>
      </c>
      <c r="D88" s="89">
        <f>D72+D82+D83+D85</f>
        <v>0</v>
      </c>
      <c r="E88" s="89">
        <f>E72+E82+E83+E85</f>
        <v>402035555</v>
      </c>
    </row>
    <row r="89" spans="1:5" ht="15.75">
      <c r="A89" s="57" t="s">
        <v>331</v>
      </c>
      <c r="B89" s="86" t="s">
        <v>332</v>
      </c>
      <c r="C89" s="85"/>
      <c r="D89" s="85"/>
      <c r="E89" s="85">
        <f t="shared" si="1"/>
        <v>0</v>
      </c>
    </row>
    <row r="90" spans="1:5" ht="15.75">
      <c r="A90" s="57" t="s">
        <v>333</v>
      </c>
      <c r="B90" s="86" t="s">
        <v>334</v>
      </c>
      <c r="C90" s="85"/>
      <c r="D90" s="85"/>
      <c r="E90" s="85">
        <f t="shared" si="1"/>
        <v>0</v>
      </c>
    </row>
    <row r="91" spans="1:5" ht="15.75">
      <c r="A91" s="73" t="s">
        <v>335</v>
      </c>
      <c r="B91" s="86" t="s">
        <v>336</v>
      </c>
      <c r="C91" s="85"/>
      <c r="D91" s="85"/>
      <c r="E91" s="85">
        <f t="shared" si="1"/>
        <v>0</v>
      </c>
    </row>
    <row r="92" spans="1:5" ht="15.75">
      <c r="A92" s="73" t="s">
        <v>472</v>
      </c>
      <c r="B92" s="86" t="s">
        <v>337</v>
      </c>
      <c r="C92" s="85"/>
      <c r="D92" s="85"/>
      <c r="E92" s="85">
        <f t="shared" si="1"/>
        <v>0</v>
      </c>
    </row>
    <row r="93" spans="1:5" ht="15.75">
      <c r="A93" s="75" t="s">
        <v>490</v>
      </c>
      <c r="B93" s="87" t="s">
        <v>338</v>
      </c>
      <c r="C93" s="89"/>
      <c r="D93" s="89"/>
      <c r="E93" s="85">
        <f t="shared" si="1"/>
        <v>0</v>
      </c>
    </row>
    <row r="94" spans="1:8" ht="15.75">
      <c r="A94" s="61" t="s">
        <v>339</v>
      </c>
      <c r="B94" s="87" t="s">
        <v>340</v>
      </c>
      <c r="C94" s="89"/>
      <c r="D94" s="89"/>
      <c r="E94" s="89">
        <v>0</v>
      </c>
      <c r="H94" s="91"/>
    </row>
    <row r="95" spans="1:5" ht="15.75">
      <c r="A95" s="75" t="s">
        <v>491</v>
      </c>
      <c r="B95" s="87" t="s">
        <v>341</v>
      </c>
      <c r="C95" s="89">
        <f>SUM(C88:C94)</f>
        <v>413883181</v>
      </c>
      <c r="D95" s="89">
        <f>SUM(D88:D94)</f>
        <v>0</v>
      </c>
      <c r="E95" s="89">
        <f>SUM(E88:E94)</f>
        <v>402035555</v>
      </c>
    </row>
    <row r="96" spans="1:7" ht="15.75">
      <c r="A96" s="37" t="s">
        <v>474</v>
      </c>
      <c r="B96" s="30"/>
      <c r="C96" s="89">
        <f>C66+C95</f>
        <v>933931606</v>
      </c>
      <c r="D96" s="89">
        <f>D66+D95</f>
        <v>436683309</v>
      </c>
      <c r="E96" s="89">
        <f>E66+E95</f>
        <v>1358767289</v>
      </c>
      <c r="F96" s="49"/>
      <c r="G96" s="91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&amp;R&amp;"-,Félkövér"2. számú melléklet</oddHeader>
  </headerFooter>
  <rowBreaks count="1" manualBreakCount="1">
    <brk id="67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6"/>
  <sheetViews>
    <sheetView view="pageBreakPreview" zoomScaleSheetLayoutView="100" zoomScalePageLayoutView="0" workbookViewId="0" topLeftCell="A19">
      <selection activeCell="E29" sqref="E29"/>
    </sheetView>
  </sheetViews>
  <sheetFormatPr defaultColWidth="9.140625" defaultRowHeight="15"/>
  <cols>
    <col min="1" max="1" width="83.7109375" style="93" bestFit="1" customWidth="1"/>
    <col min="2" max="2" width="9.140625" style="93" customWidth="1"/>
    <col min="3" max="3" width="13.28125" style="93" customWidth="1"/>
    <col min="4" max="4" width="15.57421875" style="93" customWidth="1"/>
    <col min="5" max="5" width="14.28125" style="93" bestFit="1" customWidth="1"/>
    <col min="6" max="6" width="9.140625" style="94" customWidth="1"/>
    <col min="7" max="16384" width="9.140625" style="93" customWidth="1"/>
  </cols>
  <sheetData>
    <row r="1" spans="1:4" ht="26.25" customHeight="1">
      <c r="A1" s="329" t="s">
        <v>685</v>
      </c>
      <c r="B1" s="330"/>
      <c r="C1" s="330"/>
      <c r="D1" s="330"/>
    </row>
    <row r="2" spans="1:4" ht="30" customHeight="1">
      <c r="A2" s="331" t="s">
        <v>710</v>
      </c>
      <c r="B2" s="330"/>
      <c r="C2" s="330"/>
      <c r="D2" s="330"/>
    </row>
    <row r="4" ht="15.75">
      <c r="A4" s="96" t="s">
        <v>620</v>
      </c>
    </row>
    <row r="5" spans="1:6" s="99" customFormat="1" ht="31.5">
      <c r="A5" s="80" t="s">
        <v>39</v>
      </c>
      <c r="B5" s="81" t="s">
        <v>40</v>
      </c>
      <c r="C5" s="81" t="s">
        <v>728</v>
      </c>
      <c r="D5" s="81" t="s">
        <v>729</v>
      </c>
      <c r="E5" s="160" t="s">
        <v>723</v>
      </c>
      <c r="F5" s="98"/>
    </row>
    <row r="6" spans="1:5" ht="15.75">
      <c r="A6" s="83" t="s">
        <v>342</v>
      </c>
      <c r="B6" s="100" t="s">
        <v>66</v>
      </c>
      <c r="C6" s="31">
        <v>215077</v>
      </c>
      <c r="D6" s="31"/>
      <c r="E6" s="31">
        <v>248501384</v>
      </c>
    </row>
    <row r="7" spans="1:5" ht="15.75">
      <c r="A7" s="86" t="s">
        <v>343</v>
      </c>
      <c r="B7" s="100" t="s">
        <v>73</v>
      </c>
      <c r="C7" s="31">
        <v>7801</v>
      </c>
      <c r="D7" s="31"/>
      <c r="E7" s="31">
        <v>16324512</v>
      </c>
    </row>
    <row r="8" spans="1:5" ht="15.75">
      <c r="A8" s="101" t="s">
        <v>434</v>
      </c>
      <c r="B8" s="102" t="s">
        <v>74</v>
      </c>
      <c r="C8" s="38">
        <f>SUM(C6:C7)</f>
        <v>222878</v>
      </c>
      <c r="D8" s="38"/>
      <c r="E8" s="38">
        <f>SUM(E6:E7)</f>
        <v>264825896</v>
      </c>
    </row>
    <row r="9" spans="1:5" ht="15.75">
      <c r="A9" s="87" t="s">
        <v>405</v>
      </c>
      <c r="B9" s="102" t="s">
        <v>75</v>
      </c>
      <c r="C9" s="38">
        <v>64022</v>
      </c>
      <c r="D9" s="38"/>
      <c r="E9" s="38">
        <v>58957734</v>
      </c>
    </row>
    <row r="10" spans="1:5" ht="15.75">
      <c r="A10" s="86" t="s">
        <v>344</v>
      </c>
      <c r="B10" s="100" t="s">
        <v>82</v>
      </c>
      <c r="C10" s="31">
        <v>37135</v>
      </c>
      <c r="D10" s="31"/>
      <c r="E10" s="31">
        <v>49719193</v>
      </c>
    </row>
    <row r="11" spans="1:5" ht="15.75">
      <c r="A11" s="86" t="s">
        <v>435</v>
      </c>
      <c r="B11" s="100" t="s">
        <v>87</v>
      </c>
      <c r="C11" s="31">
        <v>9530</v>
      </c>
      <c r="D11" s="31"/>
      <c r="E11" s="31">
        <v>8770000</v>
      </c>
    </row>
    <row r="12" spans="1:5" ht="15.75">
      <c r="A12" s="86" t="s">
        <v>345</v>
      </c>
      <c r="B12" s="100" t="s">
        <v>99</v>
      </c>
      <c r="C12" s="31">
        <v>90080</v>
      </c>
      <c r="D12" s="31"/>
      <c r="E12" s="31">
        <v>112287699</v>
      </c>
    </row>
    <row r="13" spans="1:8" ht="15.75">
      <c r="A13" s="86" t="s">
        <v>346</v>
      </c>
      <c r="B13" s="100" t="s">
        <v>104</v>
      </c>
      <c r="C13" s="31">
        <v>4612</v>
      </c>
      <c r="D13" s="31"/>
      <c r="E13" s="31">
        <v>4250000</v>
      </c>
      <c r="H13" s="91"/>
    </row>
    <row r="14" spans="1:5" ht="15.75">
      <c r="A14" s="86" t="s">
        <v>347</v>
      </c>
      <c r="B14" s="100" t="s">
        <v>113</v>
      </c>
      <c r="C14" s="31">
        <v>173946</v>
      </c>
      <c r="D14" s="31"/>
      <c r="E14" s="31">
        <v>46250847</v>
      </c>
    </row>
    <row r="15" spans="1:5" ht="15.75">
      <c r="A15" s="87" t="s">
        <v>348</v>
      </c>
      <c r="B15" s="102" t="s">
        <v>114</v>
      </c>
      <c r="C15" s="38">
        <f>SUM(C10:C14)</f>
        <v>315303</v>
      </c>
      <c r="D15" s="38"/>
      <c r="E15" s="38">
        <f>SUM(E10:E14)</f>
        <v>221277739</v>
      </c>
    </row>
    <row r="16" spans="1:5" ht="15.75">
      <c r="A16" s="57" t="s">
        <v>115</v>
      </c>
      <c r="B16" s="100" t="s">
        <v>116</v>
      </c>
      <c r="C16" s="31"/>
      <c r="D16" s="31"/>
      <c r="E16" s="31"/>
    </row>
    <row r="17" spans="1:5" ht="15.75">
      <c r="A17" s="57" t="s">
        <v>349</v>
      </c>
      <c r="B17" s="100" t="s">
        <v>117</v>
      </c>
      <c r="C17" s="31">
        <v>1085</v>
      </c>
      <c r="D17" s="31"/>
      <c r="E17" s="31"/>
    </row>
    <row r="18" spans="1:5" ht="15.75">
      <c r="A18" s="103" t="s">
        <v>411</v>
      </c>
      <c r="B18" s="100" t="s">
        <v>118</v>
      </c>
      <c r="C18" s="31">
        <v>852</v>
      </c>
      <c r="D18" s="31"/>
      <c r="E18" s="31"/>
    </row>
    <row r="19" spans="1:5" ht="15.75">
      <c r="A19" s="103" t="s">
        <v>412</v>
      </c>
      <c r="B19" s="100" t="s">
        <v>119</v>
      </c>
      <c r="C19" s="31">
        <v>469</v>
      </c>
      <c r="D19" s="31"/>
      <c r="E19" s="31"/>
    </row>
    <row r="20" spans="1:5" ht="15.75">
      <c r="A20" s="103" t="s">
        <v>413</v>
      </c>
      <c r="B20" s="100" t="s">
        <v>120</v>
      </c>
      <c r="C20" s="31">
        <v>986</v>
      </c>
      <c r="D20" s="31"/>
      <c r="E20" s="31"/>
    </row>
    <row r="21" spans="1:5" ht="15.75">
      <c r="A21" s="57" t="s">
        <v>414</v>
      </c>
      <c r="B21" s="100" t="s">
        <v>121</v>
      </c>
      <c r="C21" s="31">
        <v>872</v>
      </c>
      <c r="D21" s="31"/>
      <c r="E21" s="31"/>
    </row>
    <row r="22" spans="1:5" ht="15.75">
      <c r="A22" s="57" t="s">
        <v>415</v>
      </c>
      <c r="B22" s="100" t="s">
        <v>122</v>
      </c>
      <c r="C22" s="31">
        <v>662</v>
      </c>
      <c r="D22" s="31"/>
      <c r="E22" s="31"/>
    </row>
    <row r="23" spans="1:5" ht="15.75">
      <c r="A23" s="57" t="s">
        <v>416</v>
      </c>
      <c r="B23" s="100" t="s">
        <v>123</v>
      </c>
      <c r="C23" s="31">
        <v>12682</v>
      </c>
      <c r="D23" s="31"/>
      <c r="E23" s="31">
        <v>34513000</v>
      </c>
    </row>
    <row r="24" spans="1:5" ht="15.75">
      <c r="A24" s="61" t="s">
        <v>378</v>
      </c>
      <c r="B24" s="102" t="s">
        <v>124</v>
      </c>
      <c r="C24" s="38">
        <f>SUM(C16:C23)</f>
        <v>17608</v>
      </c>
      <c r="D24" s="38"/>
      <c r="E24" s="38">
        <f>SUM(E16:E23)</f>
        <v>34513000</v>
      </c>
    </row>
    <row r="25" spans="1:5" ht="15.75">
      <c r="A25" s="61" t="s">
        <v>232</v>
      </c>
      <c r="B25" s="100" t="s">
        <v>127</v>
      </c>
      <c r="C25" s="31">
        <v>1878</v>
      </c>
      <c r="D25" s="31"/>
      <c r="E25" s="31"/>
    </row>
    <row r="26" spans="1:5" ht="15.75">
      <c r="A26" s="61" t="s">
        <v>664</v>
      </c>
      <c r="B26" s="100" t="s">
        <v>132</v>
      </c>
      <c r="C26" s="31">
        <v>1671</v>
      </c>
      <c r="D26" s="31"/>
      <c r="E26" s="31">
        <v>2000000</v>
      </c>
    </row>
    <row r="27" spans="1:5" ht="15.75">
      <c r="A27" s="71" t="s">
        <v>421</v>
      </c>
      <c r="B27" s="100" t="s">
        <v>140</v>
      </c>
      <c r="C27" s="31"/>
      <c r="D27" s="31"/>
      <c r="E27" s="31">
        <v>16500000</v>
      </c>
    </row>
    <row r="28" spans="1:5" ht="15.75">
      <c r="A28" s="53" t="s">
        <v>602</v>
      </c>
      <c r="B28" s="100" t="s">
        <v>670</v>
      </c>
      <c r="C28" s="31">
        <v>10593</v>
      </c>
      <c r="D28" s="31"/>
      <c r="E28" s="31">
        <v>11169233</v>
      </c>
    </row>
    <row r="29" spans="1:5" ht="15.75">
      <c r="A29" s="53" t="s">
        <v>603</v>
      </c>
      <c r="B29" s="100" t="s">
        <v>670</v>
      </c>
      <c r="C29" s="31"/>
      <c r="D29" s="31"/>
      <c r="E29" s="31">
        <v>9000000</v>
      </c>
    </row>
    <row r="30" spans="1:5" ht="15.75">
      <c r="A30" s="61" t="s">
        <v>384</v>
      </c>
      <c r="B30" s="102" t="s">
        <v>141</v>
      </c>
      <c r="C30" s="38">
        <f>SUM(C25:C29)</f>
        <v>14142</v>
      </c>
      <c r="D30" s="38"/>
      <c r="E30" s="38">
        <f>SUM(E25:E29)</f>
        <v>38669233</v>
      </c>
    </row>
    <row r="31" spans="1:5" ht="15.75">
      <c r="A31" s="84" t="s">
        <v>142</v>
      </c>
      <c r="B31" s="100" t="s">
        <v>143</v>
      </c>
      <c r="C31" s="31">
        <v>707</v>
      </c>
      <c r="D31" s="31"/>
      <c r="E31" s="31"/>
    </row>
    <row r="32" spans="1:5" ht="15.75">
      <c r="A32" s="84" t="s">
        <v>422</v>
      </c>
      <c r="B32" s="100" t="s">
        <v>144</v>
      </c>
      <c r="C32" s="31">
        <v>14776</v>
      </c>
      <c r="D32" s="31"/>
      <c r="E32" s="31">
        <v>280549802</v>
      </c>
    </row>
    <row r="33" spans="1:5" ht="15.75">
      <c r="A33" s="84" t="s">
        <v>145</v>
      </c>
      <c r="B33" s="100" t="s">
        <v>146</v>
      </c>
      <c r="C33" s="31">
        <v>1471</v>
      </c>
      <c r="D33" s="31"/>
      <c r="E33" s="31"/>
    </row>
    <row r="34" spans="1:5" ht="15.75">
      <c r="A34" s="84" t="s">
        <v>147</v>
      </c>
      <c r="B34" s="100" t="s">
        <v>148</v>
      </c>
      <c r="C34" s="31">
        <v>297167</v>
      </c>
      <c r="D34" s="31"/>
      <c r="E34" s="31">
        <v>4747450</v>
      </c>
    </row>
    <row r="35" spans="1:5" ht="15.75">
      <c r="A35" s="84" t="s">
        <v>149</v>
      </c>
      <c r="B35" s="100" t="s">
        <v>150</v>
      </c>
      <c r="C35" s="31"/>
      <c r="D35" s="31"/>
      <c r="E35" s="31"/>
    </row>
    <row r="36" spans="1:5" ht="15.75">
      <c r="A36" s="84" t="s">
        <v>151</v>
      </c>
      <c r="B36" s="100" t="s">
        <v>152</v>
      </c>
      <c r="C36" s="31"/>
      <c r="D36" s="31"/>
      <c r="E36" s="31"/>
    </row>
    <row r="37" spans="1:5" ht="15.75">
      <c r="A37" s="84" t="s">
        <v>153</v>
      </c>
      <c r="B37" s="100" t="s">
        <v>154</v>
      </c>
      <c r="C37" s="31">
        <v>14088</v>
      </c>
      <c r="D37" s="31"/>
      <c r="E37" s="31">
        <v>77029497</v>
      </c>
    </row>
    <row r="38" spans="1:5" ht="15.75">
      <c r="A38" s="88" t="s">
        <v>386</v>
      </c>
      <c r="B38" s="102" t="s">
        <v>155</v>
      </c>
      <c r="C38" s="38">
        <f>SUM(C31:C37)</f>
        <v>328209</v>
      </c>
      <c r="D38" s="38"/>
      <c r="E38" s="38">
        <f>SUM(E32:E37)</f>
        <v>362326749</v>
      </c>
    </row>
    <row r="39" spans="1:5" ht="15.75">
      <c r="A39" s="57" t="s">
        <v>156</v>
      </c>
      <c r="B39" s="100" t="s">
        <v>157</v>
      </c>
      <c r="C39" s="31">
        <v>15103</v>
      </c>
      <c r="D39" s="31"/>
      <c r="E39" s="31">
        <v>51820653</v>
      </c>
    </row>
    <row r="40" spans="1:5" ht="15.75">
      <c r="A40" s="57" t="s">
        <v>158</v>
      </c>
      <c r="B40" s="100" t="s">
        <v>159</v>
      </c>
      <c r="C40" s="31"/>
      <c r="D40" s="31"/>
      <c r="E40" s="31"/>
    </row>
    <row r="41" spans="1:5" ht="15.75">
      <c r="A41" s="57" t="s">
        <v>160</v>
      </c>
      <c r="B41" s="100" t="s">
        <v>161</v>
      </c>
      <c r="C41" s="31"/>
      <c r="D41" s="31"/>
      <c r="E41" s="31"/>
    </row>
    <row r="42" spans="1:5" ht="15.75">
      <c r="A42" s="57" t="s">
        <v>162</v>
      </c>
      <c r="B42" s="100" t="s">
        <v>163</v>
      </c>
      <c r="C42" s="31">
        <v>5325</v>
      </c>
      <c r="D42" s="31"/>
      <c r="E42" s="31">
        <v>13991576</v>
      </c>
    </row>
    <row r="43" spans="1:5" ht="15.75">
      <c r="A43" s="61" t="s">
        <v>387</v>
      </c>
      <c r="B43" s="102" t="s">
        <v>164</v>
      </c>
      <c r="C43" s="38">
        <f>SUM(C39:C42)</f>
        <v>20428</v>
      </c>
      <c r="D43" s="38"/>
      <c r="E43" s="38">
        <f>SUM(E39:E42)</f>
        <v>65812229</v>
      </c>
    </row>
    <row r="44" spans="1:5" ht="15.75">
      <c r="A44" s="61" t="s">
        <v>388</v>
      </c>
      <c r="B44" s="102" t="s">
        <v>175</v>
      </c>
      <c r="C44" s="38">
        <v>2353</v>
      </c>
      <c r="D44" s="38"/>
      <c r="E44" s="38">
        <v>13730098</v>
      </c>
    </row>
    <row r="45" spans="1:5" ht="15.75">
      <c r="A45" s="104" t="s">
        <v>548</v>
      </c>
      <c r="B45" s="105"/>
      <c r="C45" s="31"/>
      <c r="D45" s="31"/>
      <c r="E45" s="31"/>
    </row>
    <row r="46" spans="1:5" ht="15.75">
      <c r="A46" s="106" t="s">
        <v>436</v>
      </c>
      <c r="B46" s="107" t="s">
        <v>176</v>
      </c>
      <c r="C46" s="38">
        <f>C8+C9+C15+C24+C30+C38+C43+C44</f>
        <v>984943</v>
      </c>
      <c r="D46" s="38"/>
      <c r="E46" s="31">
        <f>SUM(E8+E9+E15+E24+E30+E38+E43+E44)</f>
        <v>1060112678</v>
      </c>
    </row>
    <row r="47" spans="1:5" ht="15.75">
      <c r="A47" s="61" t="s">
        <v>393</v>
      </c>
      <c r="B47" s="87" t="s">
        <v>184</v>
      </c>
      <c r="C47" s="31">
        <v>2662</v>
      </c>
      <c r="D47" s="31"/>
      <c r="E47" s="31">
        <v>4771430</v>
      </c>
    </row>
    <row r="48" spans="1:5" ht="15.75">
      <c r="A48" s="75" t="s">
        <v>396</v>
      </c>
      <c r="B48" s="87" t="s">
        <v>192</v>
      </c>
      <c r="C48" s="31"/>
      <c r="D48" s="31"/>
      <c r="E48" s="31"/>
    </row>
    <row r="49" spans="1:5" ht="15.75">
      <c r="A49" s="73" t="s">
        <v>193</v>
      </c>
      <c r="B49" s="86" t="s">
        <v>194</v>
      </c>
      <c r="C49" s="31">
        <v>10075</v>
      </c>
      <c r="D49" s="31"/>
      <c r="E49" s="31"/>
    </row>
    <row r="50" spans="1:5" ht="15.75">
      <c r="A50" s="73" t="s">
        <v>195</v>
      </c>
      <c r="B50" s="86" t="s">
        <v>196</v>
      </c>
      <c r="C50" s="31"/>
      <c r="D50" s="31"/>
      <c r="E50" s="31">
        <v>11847626</v>
      </c>
    </row>
    <row r="51" spans="1:5" ht="15.75">
      <c r="A51" s="75" t="s">
        <v>197</v>
      </c>
      <c r="B51" s="87" t="s">
        <v>198</v>
      </c>
      <c r="C51" s="31">
        <v>206221</v>
      </c>
      <c r="D51" s="31"/>
      <c r="E51" s="31">
        <v>282035555</v>
      </c>
    </row>
    <row r="52" spans="1:5" ht="15.75">
      <c r="A52" s="73" t="s">
        <v>199</v>
      </c>
      <c r="B52" s="86" t="s">
        <v>200</v>
      </c>
      <c r="C52" s="31"/>
      <c r="D52" s="31"/>
      <c r="E52" s="38"/>
    </row>
    <row r="53" spans="1:5" ht="15.75">
      <c r="A53" s="73" t="s">
        <v>201</v>
      </c>
      <c r="B53" s="86" t="s">
        <v>202</v>
      </c>
      <c r="C53" s="31"/>
      <c r="D53" s="31"/>
      <c r="E53" s="31"/>
    </row>
    <row r="54" spans="1:5" ht="15.75">
      <c r="A54" s="73" t="s">
        <v>203</v>
      </c>
      <c r="B54" s="86" t="s">
        <v>204</v>
      </c>
      <c r="C54" s="31"/>
      <c r="D54" s="31"/>
      <c r="E54" s="31"/>
    </row>
    <row r="55" spans="1:5" ht="15.75">
      <c r="A55" s="75" t="s">
        <v>397</v>
      </c>
      <c r="B55" s="87" t="s">
        <v>205</v>
      </c>
      <c r="C55" s="38">
        <f>C47+C49+C51</f>
        <v>218958</v>
      </c>
      <c r="D55" s="38"/>
      <c r="E55" s="31">
        <f>SUM(E47:E54)</f>
        <v>298654611</v>
      </c>
    </row>
    <row r="56" spans="1:5" ht="15.75">
      <c r="A56" s="73" t="s">
        <v>206</v>
      </c>
      <c r="B56" s="86" t="s">
        <v>207</v>
      </c>
      <c r="C56" s="31"/>
      <c r="D56" s="31"/>
      <c r="E56" s="31"/>
    </row>
    <row r="57" spans="1:5" ht="15.75">
      <c r="A57" s="57" t="s">
        <v>208</v>
      </c>
      <c r="B57" s="86" t="s">
        <v>209</v>
      </c>
      <c r="C57" s="31"/>
      <c r="D57" s="31"/>
      <c r="E57" s="31"/>
    </row>
    <row r="58" spans="1:5" ht="15.75">
      <c r="A58" s="73" t="s">
        <v>433</v>
      </c>
      <c r="B58" s="86" t="s">
        <v>210</v>
      </c>
      <c r="C58" s="31"/>
      <c r="D58" s="31"/>
      <c r="E58" s="31"/>
    </row>
    <row r="59" spans="1:5" ht="15.75">
      <c r="A59" s="73" t="s">
        <v>402</v>
      </c>
      <c r="B59" s="86" t="s">
        <v>211</v>
      </c>
      <c r="C59" s="31"/>
      <c r="D59" s="31"/>
      <c r="E59" s="31"/>
    </row>
    <row r="60" spans="1:5" ht="15.75">
      <c r="A60" s="75" t="s">
        <v>403</v>
      </c>
      <c r="B60" s="87" t="s">
        <v>215</v>
      </c>
      <c r="C60" s="31"/>
      <c r="D60" s="31"/>
      <c r="E60" s="31"/>
    </row>
    <row r="61" spans="1:5" ht="15.75">
      <c r="A61" s="57" t="s">
        <v>216</v>
      </c>
      <c r="B61" s="86" t="s">
        <v>217</v>
      </c>
      <c r="C61" s="31"/>
      <c r="D61" s="31"/>
      <c r="E61" s="267"/>
    </row>
    <row r="62" spans="1:5" ht="15.75">
      <c r="A62" s="108" t="s">
        <v>437</v>
      </c>
      <c r="B62" s="109" t="s">
        <v>218</v>
      </c>
      <c r="C62" s="38">
        <f>SUM(C55:C61)</f>
        <v>218958</v>
      </c>
      <c r="D62" s="38"/>
      <c r="E62" s="31">
        <f>SUM(+E60+E55+E61)</f>
        <v>298654611</v>
      </c>
    </row>
    <row r="63" spans="1:5" ht="15.75">
      <c r="A63" s="110" t="s">
        <v>473</v>
      </c>
      <c r="B63" s="34"/>
      <c r="C63" s="38">
        <f>C46+C62</f>
        <v>1203901</v>
      </c>
      <c r="D63" s="38"/>
      <c r="E63" s="38">
        <f>SUM(E8+E9+E15+E24+E30+E38+E43+E44+E62)</f>
        <v>1358767289</v>
      </c>
    </row>
    <row r="64" spans="1:5" ht="31.5">
      <c r="A64" s="80" t="s">
        <v>39</v>
      </c>
      <c r="B64" s="81" t="s">
        <v>12</v>
      </c>
      <c r="C64" s="97"/>
      <c r="D64" s="97"/>
      <c r="E64" s="160" t="s">
        <v>726</v>
      </c>
    </row>
    <row r="65" spans="1:5" ht="15.75">
      <c r="A65" s="86" t="s">
        <v>475</v>
      </c>
      <c r="B65" s="84" t="s">
        <v>231</v>
      </c>
      <c r="C65" s="31">
        <v>299088</v>
      </c>
      <c r="D65" s="31"/>
      <c r="E65" s="85">
        <v>331942425</v>
      </c>
    </row>
    <row r="66" spans="1:5" ht="15.75">
      <c r="A66" s="86" t="s">
        <v>232</v>
      </c>
      <c r="B66" s="84" t="s">
        <v>233</v>
      </c>
      <c r="C66" s="31"/>
      <c r="D66" s="31"/>
      <c r="E66" s="85"/>
    </row>
    <row r="67" spans="1:5" ht="31.5">
      <c r="A67" s="86" t="s">
        <v>234</v>
      </c>
      <c r="B67" s="84" t="s">
        <v>235</v>
      </c>
      <c r="C67" s="31"/>
      <c r="D67" s="31"/>
      <c r="E67" s="85"/>
    </row>
    <row r="68" spans="1:5" ht="31.5">
      <c r="A68" s="86" t="s">
        <v>438</v>
      </c>
      <c r="B68" s="84" t="s">
        <v>236</v>
      </c>
      <c r="C68" s="31"/>
      <c r="D68" s="31"/>
      <c r="E68" s="85"/>
    </row>
    <row r="69" spans="1:5" ht="31.5">
      <c r="A69" s="86" t="s">
        <v>439</v>
      </c>
      <c r="B69" s="84" t="s">
        <v>237</v>
      </c>
      <c r="C69" s="31"/>
      <c r="D69" s="31"/>
      <c r="E69" s="85"/>
    </row>
    <row r="70" spans="1:5" ht="15.75">
      <c r="A70" s="86" t="s">
        <v>440</v>
      </c>
      <c r="B70" s="84" t="s">
        <v>238</v>
      </c>
      <c r="C70" s="31">
        <v>19923</v>
      </c>
      <c r="D70" s="31"/>
      <c r="E70" s="85">
        <v>18106000</v>
      </c>
    </row>
    <row r="71" spans="1:5" ht="15.75">
      <c r="A71" s="87" t="s">
        <v>476</v>
      </c>
      <c r="B71" s="88" t="s">
        <v>239</v>
      </c>
      <c r="C71" s="38">
        <f>C65+C70</f>
        <v>319011</v>
      </c>
      <c r="D71" s="38"/>
      <c r="E71" s="89">
        <f>SUM(E65:E70)</f>
        <v>350048425</v>
      </c>
    </row>
    <row r="72" spans="1:5" ht="15.75">
      <c r="A72" s="86" t="s">
        <v>478</v>
      </c>
      <c r="B72" s="84" t="s">
        <v>250</v>
      </c>
      <c r="C72" s="31"/>
      <c r="D72" s="31"/>
      <c r="E72" s="143"/>
    </row>
    <row r="73" spans="1:5" ht="15.75">
      <c r="A73" s="86" t="s">
        <v>446</v>
      </c>
      <c r="B73" s="84" t="s">
        <v>251</v>
      </c>
      <c r="C73" s="31"/>
      <c r="D73" s="31"/>
      <c r="E73" s="143"/>
    </row>
    <row r="74" spans="1:5" ht="15.75">
      <c r="A74" s="86" t="s">
        <v>447</v>
      </c>
      <c r="B74" s="84" t="s">
        <v>252</v>
      </c>
      <c r="C74" s="31"/>
      <c r="D74" s="31"/>
      <c r="E74" s="143"/>
    </row>
    <row r="75" spans="1:5" ht="15.75">
      <c r="A75" s="86" t="s">
        <v>448</v>
      </c>
      <c r="B75" s="84" t="s">
        <v>253</v>
      </c>
      <c r="C75" s="31">
        <v>77871</v>
      </c>
      <c r="D75" s="31"/>
      <c r="E75" s="143">
        <v>78000000</v>
      </c>
    </row>
    <row r="76" spans="1:5" ht="15.75">
      <c r="A76" s="86" t="s">
        <v>479</v>
      </c>
      <c r="B76" s="84" t="s">
        <v>268</v>
      </c>
      <c r="C76" s="31">
        <v>98578</v>
      </c>
      <c r="D76" s="31"/>
      <c r="E76" s="143">
        <v>86000000</v>
      </c>
    </row>
    <row r="77" spans="1:5" ht="15.75">
      <c r="A77" s="86" t="s">
        <v>453</v>
      </c>
      <c r="B77" s="84" t="s">
        <v>269</v>
      </c>
      <c r="C77" s="31">
        <v>7486</v>
      </c>
      <c r="D77" s="31"/>
      <c r="E77" s="143"/>
    </row>
    <row r="78" spans="1:5" ht="15.75">
      <c r="A78" s="87" t="s">
        <v>480</v>
      </c>
      <c r="B78" s="88" t="s">
        <v>270</v>
      </c>
      <c r="C78" s="38">
        <f>C75+C76+C77</f>
        <v>183935</v>
      </c>
      <c r="D78" s="38"/>
      <c r="E78" s="144">
        <f>SUM(E75:E77)</f>
        <v>164000000</v>
      </c>
    </row>
    <row r="79" spans="1:5" ht="15.75">
      <c r="A79" s="57" t="s">
        <v>271</v>
      </c>
      <c r="B79" s="84" t="s">
        <v>272</v>
      </c>
      <c r="C79" s="31">
        <v>25285</v>
      </c>
      <c r="D79" s="31"/>
      <c r="E79" s="143">
        <v>20000000</v>
      </c>
    </row>
    <row r="80" spans="1:5" ht="15.75">
      <c r="A80" s="57" t="s">
        <v>454</v>
      </c>
      <c r="B80" s="84" t="s">
        <v>273</v>
      </c>
      <c r="C80" s="31">
        <v>20403</v>
      </c>
      <c r="D80" s="31"/>
      <c r="E80" s="143">
        <v>13950000</v>
      </c>
    </row>
    <row r="81" spans="1:5" ht="15.75">
      <c r="A81" s="57" t="s">
        <v>455</v>
      </c>
      <c r="B81" s="84" t="s">
        <v>274</v>
      </c>
      <c r="C81" s="31">
        <v>11244</v>
      </c>
      <c r="D81" s="31"/>
      <c r="E81" s="143">
        <v>6000000</v>
      </c>
    </row>
    <row r="82" spans="1:5" ht="15.75">
      <c r="A82" s="57" t="s">
        <v>456</v>
      </c>
      <c r="B82" s="84" t="s">
        <v>275</v>
      </c>
      <c r="C82" s="31">
        <v>2574</v>
      </c>
      <c r="D82" s="31"/>
      <c r="E82" s="143">
        <v>600000</v>
      </c>
    </row>
    <row r="83" spans="1:5" ht="15.75">
      <c r="A83" s="57" t="s">
        <v>276</v>
      </c>
      <c r="B83" s="84" t="s">
        <v>277</v>
      </c>
      <c r="C83" s="31">
        <v>17360</v>
      </c>
      <c r="D83" s="31"/>
      <c r="E83" s="143">
        <v>6000000</v>
      </c>
    </row>
    <row r="84" spans="1:5" ht="15.75">
      <c r="A84" s="57" t="s">
        <v>278</v>
      </c>
      <c r="B84" s="84" t="s">
        <v>279</v>
      </c>
      <c r="C84" s="31">
        <v>14677</v>
      </c>
      <c r="D84" s="31"/>
      <c r="E84" s="143">
        <v>12000000</v>
      </c>
    </row>
    <row r="85" spans="1:5" ht="15.75">
      <c r="A85" s="57" t="s">
        <v>280</v>
      </c>
      <c r="B85" s="84" t="s">
        <v>281</v>
      </c>
      <c r="C85" s="31"/>
      <c r="D85" s="31"/>
      <c r="E85" s="143"/>
    </row>
    <row r="86" spans="1:5" ht="15.75">
      <c r="A86" s="57" t="s">
        <v>457</v>
      </c>
      <c r="B86" s="84" t="s">
        <v>282</v>
      </c>
      <c r="C86" s="31">
        <v>14</v>
      </c>
      <c r="D86" s="31"/>
      <c r="E86" s="143"/>
    </row>
    <row r="87" spans="1:5" ht="15.75">
      <c r="A87" s="57" t="s">
        <v>458</v>
      </c>
      <c r="B87" s="84" t="s">
        <v>283</v>
      </c>
      <c r="C87" s="31"/>
      <c r="D87" s="31"/>
      <c r="E87" s="143"/>
    </row>
    <row r="88" spans="1:5" ht="15.75">
      <c r="A88" s="57" t="s">
        <v>459</v>
      </c>
      <c r="B88" s="84" t="s">
        <v>284</v>
      </c>
      <c r="C88" s="31">
        <v>2429</v>
      </c>
      <c r="D88" s="31"/>
      <c r="E88" s="143">
        <v>1400000</v>
      </c>
    </row>
    <row r="89" spans="1:5" ht="15.75">
      <c r="A89" s="61" t="s">
        <v>481</v>
      </c>
      <c r="B89" s="88" t="s">
        <v>285</v>
      </c>
      <c r="C89" s="38">
        <f>C79+C80+C81+C82+C83+C84+C86+C88</f>
        <v>93986</v>
      </c>
      <c r="D89" s="38"/>
      <c r="E89" s="143">
        <f>SUM(E79:E88)</f>
        <v>59950000</v>
      </c>
    </row>
    <row r="90" spans="1:5" ht="31.5">
      <c r="A90" s="57" t="s">
        <v>294</v>
      </c>
      <c r="B90" s="84" t="s">
        <v>295</v>
      </c>
      <c r="C90" s="31"/>
      <c r="D90" s="31"/>
      <c r="E90" s="144"/>
    </row>
    <row r="91" spans="1:5" ht="31.5">
      <c r="A91" s="86" t="s">
        <v>463</v>
      </c>
      <c r="B91" s="84" t="s">
        <v>296</v>
      </c>
      <c r="C91" s="31"/>
      <c r="D91" s="31"/>
      <c r="E91" s="143"/>
    </row>
    <row r="92" spans="1:5" ht="15.75">
      <c r="A92" s="57" t="s">
        <v>464</v>
      </c>
      <c r="B92" s="84" t="s">
        <v>657</v>
      </c>
      <c r="C92" s="31"/>
      <c r="D92" s="31"/>
      <c r="E92" s="143">
        <v>32463309</v>
      </c>
    </row>
    <row r="93" spans="1:5" ht="15.75">
      <c r="A93" s="87" t="s">
        <v>483</v>
      </c>
      <c r="B93" s="88" t="s">
        <v>298</v>
      </c>
      <c r="C93" s="38">
        <v>25416</v>
      </c>
      <c r="D93" s="38"/>
      <c r="E93" s="144">
        <f>SUM(E90:E92)</f>
        <v>32463309</v>
      </c>
    </row>
    <row r="94" spans="1:5" ht="15.75">
      <c r="A94" s="104" t="s">
        <v>549</v>
      </c>
      <c r="B94" s="111"/>
      <c r="C94" s="31"/>
      <c r="D94" s="31"/>
      <c r="E94" s="269"/>
    </row>
    <row r="95" spans="1:5" ht="15.75">
      <c r="A95" s="86" t="s">
        <v>240</v>
      </c>
      <c r="B95" s="84" t="s">
        <v>241</v>
      </c>
      <c r="C95" s="31">
        <v>428200</v>
      </c>
      <c r="D95" s="31"/>
      <c r="E95" s="143">
        <v>350000000</v>
      </c>
    </row>
    <row r="96" spans="1:5" ht="31.5">
      <c r="A96" s="86" t="s">
        <v>242</v>
      </c>
      <c r="B96" s="84" t="s">
        <v>243</v>
      </c>
      <c r="C96" s="31"/>
      <c r="D96" s="31"/>
      <c r="E96" s="143"/>
    </row>
    <row r="97" spans="1:5" ht="31.5">
      <c r="A97" s="86" t="s">
        <v>441</v>
      </c>
      <c r="B97" s="84" t="s">
        <v>244</v>
      </c>
      <c r="C97" s="31"/>
      <c r="D97" s="31"/>
      <c r="E97" s="143"/>
    </row>
    <row r="98" spans="1:5" ht="31.5">
      <c r="A98" s="86" t="s">
        <v>442</v>
      </c>
      <c r="B98" s="84" t="s">
        <v>245</v>
      </c>
      <c r="C98" s="31"/>
      <c r="D98" s="31"/>
      <c r="E98" s="143"/>
    </row>
    <row r="99" spans="1:5" ht="15.75">
      <c r="A99" s="86" t="s">
        <v>443</v>
      </c>
      <c r="B99" s="84" t="s">
        <v>246</v>
      </c>
      <c r="C99" s="31"/>
      <c r="D99" s="31"/>
      <c r="E99" s="143"/>
    </row>
    <row r="100" spans="1:5" ht="15.75">
      <c r="A100" s="87" t="s">
        <v>477</v>
      </c>
      <c r="B100" s="88" t="s">
        <v>247</v>
      </c>
      <c r="C100" s="38">
        <f>SUM(C95:C99)</f>
        <v>428200</v>
      </c>
      <c r="D100" s="38"/>
      <c r="E100" s="144">
        <f>SUM(E95:E99)</f>
        <v>350000000</v>
      </c>
    </row>
    <row r="101" spans="1:5" ht="15.75">
      <c r="A101" s="57" t="s">
        <v>460</v>
      </c>
      <c r="B101" s="84" t="s">
        <v>286</v>
      </c>
      <c r="C101" s="31"/>
      <c r="D101" s="31"/>
      <c r="E101" s="269"/>
    </row>
    <row r="102" spans="1:5" ht="15.75">
      <c r="A102" s="57" t="s">
        <v>461</v>
      </c>
      <c r="B102" s="84" t="s">
        <v>287</v>
      </c>
      <c r="C102" s="31">
        <v>36</v>
      </c>
      <c r="D102" s="31"/>
      <c r="E102" s="143">
        <v>270000</v>
      </c>
    </row>
    <row r="103" spans="1:5" ht="15.75">
      <c r="A103" s="57" t="s">
        <v>288</v>
      </c>
      <c r="B103" s="84" t="s">
        <v>289</v>
      </c>
      <c r="C103" s="31"/>
      <c r="D103" s="31"/>
      <c r="E103" s="143"/>
    </row>
    <row r="104" spans="1:5" ht="15.75">
      <c r="A104" s="57" t="s">
        <v>462</v>
      </c>
      <c r="B104" s="84" t="s">
        <v>290</v>
      </c>
      <c r="C104" s="31"/>
      <c r="D104" s="31"/>
      <c r="E104" s="143"/>
    </row>
    <row r="105" spans="1:5" ht="15.75">
      <c r="A105" s="57" t="s">
        <v>291</v>
      </c>
      <c r="B105" s="84" t="s">
        <v>292</v>
      </c>
      <c r="C105" s="31"/>
      <c r="D105" s="31"/>
      <c r="E105" s="143"/>
    </row>
    <row r="106" spans="1:5" ht="15.75">
      <c r="A106" s="87" t="s">
        <v>482</v>
      </c>
      <c r="B106" s="88" t="s">
        <v>293</v>
      </c>
      <c r="C106" s="38">
        <f>SUM(C102:C105)</f>
        <v>36</v>
      </c>
      <c r="D106" s="38"/>
      <c r="E106" s="144">
        <f>SUM(E102:E105)</f>
        <v>270000</v>
      </c>
    </row>
    <row r="107" spans="1:5" ht="31.5">
      <c r="A107" s="57" t="s">
        <v>299</v>
      </c>
      <c r="B107" s="84" t="s">
        <v>300</v>
      </c>
      <c r="C107" s="31"/>
      <c r="D107" s="31"/>
      <c r="E107" s="144"/>
    </row>
    <row r="108" spans="1:5" ht="31.5">
      <c r="A108" s="86" t="s">
        <v>465</v>
      </c>
      <c r="B108" s="84" t="s">
        <v>301</v>
      </c>
      <c r="C108" s="31"/>
      <c r="D108" s="31"/>
      <c r="E108" s="143"/>
    </row>
    <row r="109" spans="1:5" ht="15.75">
      <c r="A109" s="57" t="s">
        <v>466</v>
      </c>
      <c r="B109" s="84" t="s">
        <v>659</v>
      </c>
      <c r="C109" s="31"/>
      <c r="D109" s="31"/>
      <c r="E109" s="143"/>
    </row>
    <row r="110" spans="1:5" ht="15.75">
      <c r="A110" s="87" t="s">
        <v>485</v>
      </c>
      <c r="B110" s="88" t="s">
        <v>303</v>
      </c>
      <c r="C110" s="38">
        <v>1689</v>
      </c>
      <c r="D110" s="38"/>
      <c r="E110" s="143">
        <f>SUM(E107:E109)</f>
        <v>0</v>
      </c>
    </row>
    <row r="111" spans="1:5" ht="15.75">
      <c r="A111" s="104" t="s">
        <v>548</v>
      </c>
      <c r="B111" s="111"/>
      <c r="C111" s="31"/>
      <c r="D111" s="31"/>
      <c r="E111" s="144"/>
    </row>
    <row r="112" spans="1:5" ht="15.75">
      <c r="A112" s="112" t="s">
        <v>484</v>
      </c>
      <c r="B112" s="106" t="s">
        <v>304</v>
      </c>
      <c r="C112" s="38">
        <f>C71+C78+C89+C93+C100+C106+C110</f>
        <v>1052273</v>
      </c>
      <c r="D112" s="38"/>
      <c r="E112" s="144">
        <f>SUM(E71+E78+E89+E93+E100+E106+E110)</f>
        <v>956731734</v>
      </c>
    </row>
    <row r="113" spans="1:5" ht="15.75">
      <c r="A113" s="113" t="s">
        <v>600</v>
      </c>
      <c r="B113" s="114"/>
      <c r="C113" s="31"/>
      <c r="D113" s="31"/>
      <c r="E113" s="144"/>
    </row>
    <row r="114" spans="1:5" ht="15.75">
      <c r="A114" s="113" t="s">
        <v>601</v>
      </c>
      <c r="B114" s="114"/>
      <c r="C114" s="31"/>
      <c r="D114" s="31"/>
      <c r="E114" s="143"/>
    </row>
    <row r="115" spans="1:5" ht="15.75">
      <c r="A115" s="61" t="s">
        <v>486</v>
      </c>
      <c r="B115" s="87" t="s">
        <v>309</v>
      </c>
      <c r="C115" s="38">
        <v>9597</v>
      </c>
      <c r="D115" s="38"/>
      <c r="E115" s="143"/>
    </row>
    <row r="116" spans="1:5" ht="15.75">
      <c r="A116" s="75" t="s">
        <v>487</v>
      </c>
      <c r="B116" s="87" t="s">
        <v>316</v>
      </c>
      <c r="C116" s="38"/>
      <c r="D116" s="38"/>
      <c r="E116" s="143"/>
    </row>
    <row r="117" spans="1:5" ht="15.75">
      <c r="A117" s="86" t="s">
        <v>598</v>
      </c>
      <c r="B117" s="86" t="s">
        <v>317</v>
      </c>
      <c r="C117" s="31">
        <v>105194</v>
      </c>
      <c r="D117" s="31"/>
      <c r="E117" s="143">
        <v>120000000</v>
      </c>
    </row>
    <row r="118" spans="1:5" ht="15.75">
      <c r="A118" s="86" t="s">
        <v>599</v>
      </c>
      <c r="B118" s="86" t="s">
        <v>317</v>
      </c>
      <c r="C118" s="31"/>
      <c r="D118" s="31"/>
      <c r="E118" s="143"/>
    </row>
    <row r="119" spans="1:5" ht="15.75">
      <c r="A119" s="86" t="s">
        <v>596</v>
      </c>
      <c r="B119" s="86" t="s">
        <v>318</v>
      </c>
      <c r="C119" s="31"/>
      <c r="D119" s="31"/>
      <c r="E119" s="143"/>
    </row>
    <row r="120" spans="1:5" ht="15.75">
      <c r="A120" s="86" t="s">
        <v>597</v>
      </c>
      <c r="B120" s="86" t="s">
        <v>318</v>
      </c>
      <c r="C120" s="31"/>
      <c r="D120" s="31"/>
      <c r="E120" s="143"/>
    </row>
    <row r="121" spans="1:5" ht="15.75">
      <c r="A121" s="87" t="s">
        <v>488</v>
      </c>
      <c r="B121" s="87" t="s">
        <v>319</v>
      </c>
      <c r="C121" s="38">
        <f>C117+C120</f>
        <v>105194</v>
      </c>
      <c r="D121" s="38"/>
      <c r="E121" s="144">
        <f>SUM(E117:E120)</f>
        <v>120000000</v>
      </c>
    </row>
    <row r="122" spans="1:5" ht="15.75">
      <c r="A122" s="73" t="s">
        <v>320</v>
      </c>
      <c r="B122" s="86" t="s">
        <v>321</v>
      </c>
      <c r="C122" s="31">
        <v>11209</v>
      </c>
      <c r="D122" s="31"/>
      <c r="E122" s="268"/>
    </row>
    <row r="123" spans="1:5" ht="15.75">
      <c r="A123" s="73" t="s">
        <v>322</v>
      </c>
      <c r="B123" s="86" t="s">
        <v>323</v>
      </c>
      <c r="C123" s="31"/>
      <c r="D123" s="31"/>
      <c r="E123" s="143"/>
    </row>
    <row r="124" spans="1:5" ht="15.75">
      <c r="A124" s="73" t="s">
        <v>324</v>
      </c>
      <c r="B124" s="86" t="s">
        <v>325</v>
      </c>
      <c r="C124" s="31">
        <v>206221</v>
      </c>
      <c r="D124" s="31"/>
      <c r="E124" s="143">
        <v>282035555</v>
      </c>
    </row>
    <row r="125" spans="1:5" ht="15.75">
      <c r="A125" s="73" t="s">
        <v>326</v>
      </c>
      <c r="B125" s="86" t="s">
        <v>327</v>
      </c>
      <c r="C125" s="31"/>
      <c r="D125" s="31"/>
      <c r="E125" s="143"/>
    </row>
    <row r="126" spans="1:5" ht="15.75">
      <c r="A126" s="57" t="s">
        <v>471</v>
      </c>
      <c r="B126" s="86" t="s">
        <v>328</v>
      </c>
      <c r="C126" s="31"/>
      <c r="D126" s="31"/>
      <c r="E126" s="143"/>
    </row>
    <row r="127" spans="1:5" ht="15.75">
      <c r="A127" s="61" t="s">
        <v>489</v>
      </c>
      <c r="B127" s="87" t="s">
        <v>330</v>
      </c>
      <c r="C127" s="38">
        <f>C115+C121+C122+C124</f>
        <v>332221</v>
      </c>
      <c r="D127" s="38"/>
      <c r="E127" s="143">
        <f>SUM(E115+E116+E122+E121+E123+E124+E125+E126)</f>
        <v>402035555</v>
      </c>
    </row>
    <row r="128" spans="1:5" ht="15.75">
      <c r="A128" s="61" t="s">
        <v>339</v>
      </c>
      <c r="B128" s="87" t="s">
        <v>340</v>
      </c>
      <c r="C128" s="38"/>
      <c r="D128" s="38"/>
      <c r="E128" s="269"/>
    </row>
    <row r="129" spans="1:5" ht="15.75">
      <c r="A129" s="108" t="s">
        <v>491</v>
      </c>
      <c r="B129" s="109" t="s">
        <v>341</v>
      </c>
      <c r="C129" s="38">
        <f>C127+C128</f>
        <v>332221</v>
      </c>
      <c r="D129" s="38"/>
      <c r="E129" s="144">
        <f>SUM(E127:E128)</f>
        <v>402035555</v>
      </c>
    </row>
    <row r="130" spans="1:5" ht="15.75">
      <c r="A130" s="110" t="s">
        <v>474</v>
      </c>
      <c r="B130" s="34"/>
      <c r="C130" s="38">
        <f>C112+C129</f>
        <v>1384494</v>
      </c>
      <c r="D130" s="38"/>
      <c r="E130" s="144">
        <f>SUM(E112+E129)</f>
        <v>1358767289</v>
      </c>
    </row>
    <row r="131" ht="15.75">
      <c r="E131" s="316"/>
    </row>
    <row r="132" ht="15.75">
      <c r="E132" s="166"/>
    </row>
    <row r="133" ht="15.75">
      <c r="E133" s="233"/>
    </row>
    <row r="134" ht="15.75">
      <c r="E134" s="233"/>
    </row>
    <row r="135" ht="15.75">
      <c r="E135" s="233"/>
    </row>
    <row r="136" ht="15.75">
      <c r="E136" s="233"/>
    </row>
  </sheetData>
  <sheetProtection/>
  <mergeCells count="2">
    <mergeCell ref="A1:D1"/>
    <mergeCell ref="A2:D2"/>
  </mergeCells>
  <printOptions/>
  <pageMargins left="0.25" right="0.25" top="0.75" bottom="0.75" header="0.3" footer="0.3"/>
  <pageSetup fitToHeight="2" horizontalDpi="300" verticalDpi="300" orientation="portrait" paperSize="9" scale="65" r:id="rId1"/>
  <headerFooter>
    <oddHeader>&amp;R&amp;"-,Félkövér"3. számú melléklet</oddHeader>
  </headerFooter>
  <rowBreaks count="1" manualBreakCount="1">
    <brk id="6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82"/>
  <sheetViews>
    <sheetView view="pageBreakPreview" zoomScaleSheetLayoutView="100" zoomScalePageLayoutView="0" workbookViewId="0" topLeftCell="A25">
      <selection activeCell="C32" sqref="C32"/>
    </sheetView>
  </sheetViews>
  <sheetFormatPr defaultColWidth="9.140625" defaultRowHeight="15"/>
  <cols>
    <col min="1" max="1" width="64.7109375" style="139" customWidth="1"/>
    <col min="2" max="2" width="9.421875" style="116" customWidth="1"/>
    <col min="3" max="3" width="22.421875" style="116" customWidth="1"/>
    <col min="4" max="4" width="18.7109375" style="116" customWidth="1"/>
    <col min="5" max="5" width="12.421875" style="115" bestFit="1" customWidth="1"/>
    <col min="6" max="6" width="12.421875" style="116" bestFit="1" customWidth="1"/>
    <col min="7" max="16384" width="9.140625" style="116" customWidth="1"/>
  </cols>
  <sheetData>
    <row r="1" spans="1:4" ht="21.75" customHeight="1">
      <c r="A1" s="332" t="s">
        <v>697</v>
      </c>
      <c r="B1" s="332"/>
      <c r="C1" s="332"/>
      <c r="D1" s="332"/>
    </row>
    <row r="2" spans="1:4" ht="26.25" customHeight="1">
      <c r="A2" s="333" t="s">
        <v>718</v>
      </c>
      <c r="B2" s="333"/>
      <c r="C2" s="333"/>
      <c r="D2" s="333"/>
    </row>
    <row r="4" spans="1:4" ht="31.5">
      <c r="A4" s="117" t="s">
        <v>39</v>
      </c>
      <c r="B4" s="118" t="s">
        <v>40</v>
      </c>
      <c r="C4" s="119" t="s">
        <v>616</v>
      </c>
      <c r="D4" s="120" t="s">
        <v>618</v>
      </c>
    </row>
    <row r="5" spans="1:4" ht="15.75">
      <c r="A5" s="121"/>
      <c r="B5" s="122"/>
      <c r="C5" s="122"/>
      <c r="D5" s="122"/>
    </row>
    <row r="6" spans="1:4" ht="15.75">
      <c r="A6" s="123" t="s">
        <v>142</v>
      </c>
      <c r="B6" s="124" t="s">
        <v>143</v>
      </c>
      <c r="C6" s="122"/>
      <c r="D6" s="122">
        <f>SUM(C6:C6)</f>
        <v>0</v>
      </c>
    </row>
    <row r="7" spans="1:4" ht="15.75">
      <c r="A7" s="123"/>
      <c r="B7" s="124"/>
      <c r="C7" s="122"/>
      <c r="D7" s="122"/>
    </row>
    <row r="8" spans="1:4" ht="15.75">
      <c r="A8" s="123" t="s">
        <v>385</v>
      </c>
      <c r="B8" s="124" t="s">
        <v>144</v>
      </c>
      <c r="C8" s="125">
        <f>SUM(C9:C13)</f>
        <v>280549802</v>
      </c>
      <c r="D8" s="125">
        <f aca="true" t="shared" si="0" ref="D8:D13">SUM(C8)</f>
        <v>280549802</v>
      </c>
    </row>
    <row r="9" spans="1:4" ht="15.75">
      <c r="A9" s="123" t="s">
        <v>693</v>
      </c>
      <c r="B9" s="124"/>
      <c r="C9" s="122">
        <v>173227400</v>
      </c>
      <c r="D9" s="122">
        <f t="shared" si="0"/>
        <v>173227400</v>
      </c>
    </row>
    <row r="10" spans="1:6" ht="15.75">
      <c r="A10" s="123" t="s">
        <v>694</v>
      </c>
      <c r="B10" s="124"/>
      <c r="C10" s="122">
        <v>45275512</v>
      </c>
      <c r="D10" s="122">
        <f t="shared" si="0"/>
        <v>45275512</v>
      </c>
      <c r="F10" s="116">
        <f>SUM(D9:D12)*1.27</f>
        <v>350067628.54</v>
      </c>
    </row>
    <row r="11" spans="1:4" ht="15.75">
      <c r="A11" s="123" t="s">
        <v>695</v>
      </c>
      <c r="B11" s="124"/>
      <c r="C11" s="122">
        <v>18640002</v>
      </c>
      <c r="D11" s="122">
        <f t="shared" si="0"/>
        <v>18640002</v>
      </c>
    </row>
    <row r="12" spans="1:4" ht="15.75">
      <c r="A12" s="123" t="s">
        <v>696</v>
      </c>
      <c r="B12" s="124"/>
      <c r="C12" s="122">
        <v>38500888</v>
      </c>
      <c r="D12" s="122">
        <f t="shared" si="0"/>
        <v>38500888</v>
      </c>
    </row>
    <row r="13" spans="1:4" ht="15.75">
      <c r="A13" s="123" t="s">
        <v>725</v>
      </c>
      <c r="B13" s="124"/>
      <c r="C13" s="122">
        <v>4906000</v>
      </c>
      <c r="D13" s="122">
        <f t="shared" si="0"/>
        <v>4906000</v>
      </c>
    </row>
    <row r="14" spans="1:4" ht="15.75">
      <c r="A14" s="123"/>
      <c r="B14" s="124"/>
      <c r="C14" s="122"/>
      <c r="D14" s="122"/>
    </row>
    <row r="15" spans="1:4" ht="15.75">
      <c r="A15" s="126" t="s">
        <v>145</v>
      </c>
      <c r="B15" s="124" t="s">
        <v>146</v>
      </c>
      <c r="C15" s="122"/>
      <c r="D15" s="122"/>
    </row>
    <row r="16" spans="1:4" ht="15.75">
      <c r="A16" s="126"/>
      <c r="B16" s="124"/>
      <c r="C16" s="122"/>
      <c r="D16" s="122"/>
    </row>
    <row r="17" spans="1:4" ht="15.75">
      <c r="A17" s="123" t="s">
        <v>147</v>
      </c>
      <c r="B17" s="117" t="s">
        <v>148</v>
      </c>
      <c r="C17" s="125">
        <v>1750000</v>
      </c>
      <c r="D17" s="125">
        <v>1750000</v>
      </c>
    </row>
    <row r="18" spans="1:4" ht="15.75">
      <c r="A18" s="123"/>
      <c r="B18" s="117"/>
      <c r="C18" s="125"/>
      <c r="D18" s="125"/>
    </row>
    <row r="19" spans="1:4" ht="15.75">
      <c r="A19" s="123" t="s">
        <v>149</v>
      </c>
      <c r="B19" s="124" t="s">
        <v>150</v>
      </c>
      <c r="C19" s="122"/>
      <c r="D19" s="122"/>
    </row>
    <row r="20" spans="1:4" ht="15.75">
      <c r="A20" s="123"/>
      <c r="B20" s="124"/>
      <c r="C20" s="122"/>
      <c r="D20" s="122"/>
    </row>
    <row r="21" spans="1:4" ht="15.75">
      <c r="A21" s="126" t="s">
        <v>151</v>
      </c>
      <c r="B21" s="124" t="s">
        <v>152</v>
      </c>
      <c r="C21" s="122"/>
      <c r="D21" s="122"/>
    </row>
    <row r="22" spans="1:4" ht="15.75">
      <c r="A22" s="126"/>
      <c r="B22" s="124"/>
      <c r="C22" s="122"/>
      <c r="D22" s="122"/>
    </row>
    <row r="23" spans="1:4" ht="15.75">
      <c r="A23" s="126" t="s">
        <v>153</v>
      </c>
      <c r="B23" s="117" t="s">
        <v>154</v>
      </c>
      <c r="C23" s="125">
        <f>(C8+C17)*0.27</f>
        <v>76220946.54</v>
      </c>
      <c r="D23" s="122">
        <f>SUM(C23)</f>
        <v>76220946.54</v>
      </c>
    </row>
    <row r="24" spans="1:4" ht="15.75">
      <c r="A24" s="127" t="s">
        <v>386</v>
      </c>
      <c r="B24" s="117" t="s">
        <v>155</v>
      </c>
      <c r="C24" s="125">
        <f>C8+C17+C19+C23</f>
        <v>358520748.54</v>
      </c>
      <c r="D24" s="89">
        <f>SUM(C24)</f>
        <v>358520748.54</v>
      </c>
    </row>
    <row r="25" spans="1:4" ht="15.75">
      <c r="A25" s="127"/>
      <c r="B25" s="117"/>
      <c r="C25" s="122"/>
      <c r="D25" s="122"/>
    </row>
    <row r="26" spans="1:4" ht="15.75">
      <c r="A26" s="127" t="s">
        <v>156</v>
      </c>
      <c r="B26" s="117" t="s">
        <v>157</v>
      </c>
      <c r="C26" s="125">
        <f>SUM(C27:C32)</f>
        <v>51820653</v>
      </c>
      <c r="D26" s="122">
        <f>SUM(C26)</f>
        <v>51820653</v>
      </c>
    </row>
    <row r="27" spans="1:4" ht="15.75">
      <c r="A27" s="123" t="s">
        <v>690</v>
      </c>
      <c r="B27" s="117"/>
      <c r="C27" s="125">
        <v>22944046</v>
      </c>
      <c r="D27" s="122">
        <v>22944046</v>
      </c>
    </row>
    <row r="28" spans="1:4" ht="15.75">
      <c r="A28" s="123" t="s">
        <v>688</v>
      </c>
      <c r="B28" s="117"/>
      <c r="C28" s="122">
        <v>2361205</v>
      </c>
      <c r="D28" s="122">
        <f>SUM(C28)</f>
        <v>2361205</v>
      </c>
    </row>
    <row r="29" spans="1:4" ht="15.75">
      <c r="A29" s="123" t="s">
        <v>689</v>
      </c>
      <c r="B29" s="117"/>
      <c r="C29" s="122">
        <v>504488</v>
      </c>
      <c r="D29" s="122">
        <v>504488</v>
      </c>
    </row>
    <row r="30" spans="1:4" ht="15.75">
      <c r="A30" s="123" t="s">
        <v>691</v>
      </c>
      <c r="B30" s="124"/>
      <c r="C30" s="122">
        <v>4568000</v>
      </c>
      <c r="D30" s="122">
        <v>4568000</v>
      </c>
    </row>
    <row r="31" spans="1:4" ht="15.75">
      <c r="A31" s="123" t="s">
        <v>692</v>
      </c>
      <c r="B31" s="124"/>
      <c r="C31" s="122">
        <v>2545276</v>
      </c>
      <c r="D31" s="122">
        <v>2545276</v>
      </c>
    </row>
    <row r="32" spans="1:4" ht="15.75">
      <c r="A32" s="123" t="s">
        <v>724</v>
      </c>
      <c r="B32" s="124"/>
      <c r="C32" s="122">
        <v>18897638</v>
      </c>
      <c r="D32" s="122">
        <f>SUM(C32)</f>
        <v>18897638</v>
      </c>
    </row>
    <row r="33" spans="1:4" ht="15.75">
      <c r="A33" s="123"/>
      <c r="B33" s="124"/>
      <c r="C33" s="122"/>
      <c r="D33" s="122"/>
    </row>
    <row r="34" spans="1:4" ht="15.75">
      <c r="A34" s="123" t="s">
        <v>158</v>
      </c>
      <c r="B34" s="124" t="s">
        <v>159</v>
      </c>
      <c r="C34" s="122"/>
      <c r="D34" s="122"/>
    </row>
    <row r="35" spans="1:4" ht="15.75">
      <c r="A35" s="123"/>
      <c r="B35" s="124"/>
      <c r="C35" s="122"/>
      <c r="D35" s="122"/>
    </row>
    <row r="36" spans="1:4" ht="15.75">
      <c r="A36" s="123" t="s">
        <v>160</v>
      </c>
      <c r="B36" s="124" t="s">
        <v>161</v>
      </c>
      <c r="C36" s="122"/>
      <c r="D36" s="122"/>
    </row>
    <row r="37" spans="1:4" ht="15.75">
      <c r="A37" s="123" t="s">
        <v>162</v>
      </c>
      <c r="B37" s="117" t="s">
        <v>163</v>
      </c>
      <c r="C37" s="125">
        <f>C26*0.27</f>
        <v>13991576.31</v>
      </c>
      <c r="D37" s="125">
        <f>SUM(C37)</f>
        <v>13991576.31</v>
      </c>
    </row>
    <row r="38" spans="1:5" ht="15.75">
      <c r="A38" s="127" t="s">
        <v>387</v>
      </c>
      <c r="B38" s="117" t="s">
        <v>164</v>
      </c>
      <c r="C38" s="125">
        <f>C26+C37</f>
        <v>65812229.31</v>
      </c>
      <c r="D38" s="89">
        <f>SUM(C38)</f>
        <v>65812229.31</v>
      </c>
      <c r="E38" s="115">
        <f>SUM(D24+D38)</f>
        <v>424332977.85</v>
      </c>
    </row>
    <row r="41" spans="1:3" ht="15.75">
      <c r="A41" s="128"/>
      <c r="B41" s="129"/>
      <c r="C41" s="129"/>
    </row>
    <row r="42" spans="1:3" ht="15.75">
      <c r="A42" s="130"/>
      <c r="B42" s="131"/>
      <c r="C42" s="131"/>
    </row>
    <row r="43" spans="1:3" ht="15.75">
      <c r="A43" s="130"/>
      <c r="B43" s="131"/>
      <c r="C43" s="131"/>
    </row>
    <row r="44" spans="1:3" ht="15.75">
      <c r="A44" s="130"/>
      <c r="B44" s="131"/>
      <c r="C44" s="131"/>
    </row>
    <row r="45" spans="1:3" ht="15.75">
      <c r="A45" s="130"/>
      <c r="B45" s="131"/>
      <c r="C45" s="131"/>
    </row>
    <row r="46" spans="1:3" ht="15.75">
      <c r="A46" s="132"/>
      <c r="B46" s="133"/>
      <c r="C46" s="131"/>
    </row>
    <row r="47" spans="1:3" ht="15.75">
      <c r="A47" s="132"/>
      <c r="B47" s="133"/>
      <c r="C47" s="131"/>
    </row>
    <row r="48" spans="1:3" ht="15.75">
      <c r="A48" s="132"/>
      <c r="B48" s="133"/>
      <c r="C48" s="131"/>
    </row>
    <row r="49" spans="1:3" ht="15.75">
      <c r="A49" s="132"/>
      <c r="B49" s="133"/>
      <c r="C49" s="131"/>
    </row>
    <row r="50" spans="1:3" ht="15.75">
      <c r="A50" s="132"/>
      <c r="B50" s="133"/>
      <c r="C50" s="131"/>
    </row>
    <row r="51" spans="1:3" ht="15.75">
      <c r="A51" s="132"/>
      <c r="B51" s="133"/>
      <c r="C51" s="131"/>
    </row>
    <row r="52" spans="1:3" ht="15.75">
      <c r="A52" s="132"/>
      <c r="B52" s="133"/>
      <c r="C52" s="131"/>
    </row>
    <row r="53" spans="1:3" ht="15.75">
      <c r="A53" s="132"/>
      <c r="B53" s="133"/>
      <c r="C53" s="131"/>
    </row>
    <row r="54" spans="1:3" ht="15.75">
      <c r="A54" s="132"/>
      <c r="B54" s="133"/>
      <c r="C54" s="131"/>
    </row>
    <row r="55" spans="1:3" ht="15.75">
      <c r="A55" s="132"/>
      <c r="B55" s="133"/>
      <c r="C55" s="131"/>
    </row>
    <row r="56" spans="1:3" ht="15.75">
      <c r="A56" s="134"/>
      <c r="B56" s="133"/>
      <c r="C56" s="131"/>
    </row>
    <row r="57" spans="1:3" ht="15.75">
      <c r="A57" s="134"/>
      <c r="B57" s="133"/>
      <c r="C57" s="131"/>
    </row>
    <row r="58" spans="1:3" ht="15.75">
      <c r="A58" s="134"/>
      <c r="B58" s="133"/>
      <c r="C58" s="131"/>
    </row>
    <row r="59" spans="1:3" ht="15.75">
      <c r="A59" s="132"/>
      <c r="B59" s="133"/>
      <c r="C59" s="131"/>
    </row>
    <row r="60" spans="1:3" ht="15.75">
      <c r="A60" s="135"/>
      <c r="B60" s="136"/>
      <c r="C60" s="129"/>
    </row>
    <row r="61" spans="1:3" ht="15.75">
      <c r="A61" s="135"/>
      <c r="B61" s="136"/>
      <c r="C61" s="131"/>
    </row>
    <row r="62" spans="1:3" ht="15.75">
      <c r="A62" s="135"/>
      <c r="B62" s="136"/>
      <c r="C62" s="131"/>
    </row>
    <row r="63" spans="1:3" ht="15.75">
      <c r="A63" s="135"/>
      <c r="B63" s="136"/>
      <c r="C63" s="131"/>
    </row>
    <row r="64" spans="1:3" ht="15.75">
      <c r="A64" s="135"/>
      <c r="B64" s="136"/>
      <c r="C64" s="131"/>
    </row>
    <row r="65" spans="1:3" ht="15.75">
      <c r="A65" s="132"/>
      <c r="B65" s="133"/>
      <c r="C65" s="131"/>
    </row>
    <row r="66" spans="1:3" ht="15.75">
      <c r="A66" s="132"/>
      <c r="B66" s="133"/>
      <c r="C66" s="131"/>
    </row>
    <row r="67" spans="1:3" ht="15.75">
      <c r="A67" s="132"/>
      <c r="B67" s="133"/>
      <c r="C67" s="131"/>
    </row>
    <row r="68" spans="1:3" ht="15.75">
      <c r="A68" s="132"/>
      <c r="B68" s="133"/>
      <c r="C68" s="131"/>
    </row>
    <row r="69" spans="1:3" ht="15.75">
      <c r="A69" s="132"/>
      <c r="B69" s="133"/>
      <c r="C69" s="131"/>
    </row>
    <row r="70" spans="1:3" ht="15.75">
      <c r="A70" s="132"/>
      <c r="B70" s="133"/>
      <c r="C70" s="131"/>
    </row>
    <row r="71" spans="1:3" ht="15.75">
      <c r="A71" s="132"/>
      <c r="B71" s="133"/>
      <c r="C71" s="131"/>
    </row>
    <row r="72" spans="1:3" ht="15.75">
      <c r="A72" s="132"/>
      <c r="B72" s="133"/>
      <c r="C72" s="131"/>
    </row>
    <row r="73" spans="1:3" ht="15.75">
      <c r="A73" s="132"/>
      <c r="B73" s="133"/>
      <c r="C73" s="131"/>
    </row>
    <row r="74" spans="1:3" ht="15.75">
      <c r="A74" s="132"/>
      <c r="B74" s="133"/>
      <c r="C74" s="131"/>
    </row>
    <row r="75" spans="1:3" ht="15.75">
      <c r="A75" s="132"/>
      <c r="B75" s="133"/>
      <c r="C75" s="131"/>
    </row>
    <row r="76" spans="1:3" ht="15.75">
      <c r="A76" s="135"/>
      <c r="B76" s="136"/>
      <c r="C76" s="129"/>
    </row>
    <row r="77" spans="1:3" ht="15.75">
      <c r="A77" s="130"/>
      <c r="B77" s="131"/>
      <c r="C77" s="131"/>
    </row>
    <row r="78" spans="1:3" ht="15.75">
      <c r="A78" s="137"/>
      <c r="B78" s="138"/>
      <c r="C78" s="138"/>
    </row>
    <row r="79" spans="1:3" ht="15.75">
      <c r="A79" s="137"/>
      <c r="B79" s="138"/>
      <c r="C79" s="138"/>
    </row>
    <row r="80" spans="1:3" ht="15.75">
      <c r="A80" s="137"/>
      <c r="B80" s="138"/>
      <c r="C80" s="138"/>
    </row>
    <row r="81" spans="1:3" ht="15.75">
      <c r="A81" s="137"/>
      <c r="B81" s="138"/>
      <c r="C81" s="138"/>
    </row>
    <row r="82" spans="1:3" ht="15.75">
      <c r="A82" s="137"/>
      <c r="B82" s="138"/>
      <c r="C82" s="1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>
    <oddHeader>&amp;R&amp;"-,Félkövér"4.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8"/>
  <sheetViews>
    <sheetView view="pageBreakPreview" zoomScaleSheetLayoutView="100" zoomScalePageLayoutView="0" workbookViewId="0" topLeftCell="A13">
      <selection activeCell="A10" sqref="A10"/>
    </sheetView>
  </sheetViews>
  <sheetFormatPr defaultColWidth="9.140625" defaultRowHeight="15"/>
  <cols>
    <col min="1" max="1" width="100.00390625" style="93" customWidth="1"/>
    <col min="2" max="2" width="9.140625" style="93" customWidth="1"/>
    <col min="3" max="4" width="11.28125" style="93" bestFit="1" customWidth="1"/>
    <col min="5" max="6" width="9.140625" style="93" customWidth="1"/>
    <col min="7" max="7" width="11.28125" style="93" bestFit="1" customWidth="1"/>
    <col min="8" max="8" width="10.140625" style="93" bestFit="1" customWidth="1"/>
    <col min="9" max="16384" width="9.140625" style="93" customWidth="1"/>
  </cols>
  <sheetData>
    <row r="1" spans="1:9" ht="28.5" customHeight="1">
      <c r="A1" s="329" t="s">
        <v>697</v>
      </c>
      <c r="B1" s="330"/>
      <c r="C1" s="330"/>
      <c r="D1" s="330"/>
      <c r="E1" s="330"/>
      <c r="F1" s="330"/>
      <c r="G1" s="330"/>
      <c r="H1" s="330"/>
      <c r="I1" s="330"/>
    </row>
    <row r="2" spans="1:3" ht="26.25" customHeight="1">
      <c r="A2" s="331" t="s">
        <v>719</v>
      </c>
      <c r="B2" s="331"/>
      <c r="C2" s="331"/>
    </row>
    <row r="3" spans="1:3" ht="18.75" customHeight="1">
      <c r="A3" s="140"/>
      <c r="B3" s="141"/>
      <c r="C3" s="141"/>
    </row>
    <row r="4" ht="23.25" customHeight="1">
      <c r="A4" s="96" t="s">
        <v>616</v>
      </c>
    </row>
    <row r="5" spans="1:3" ht="31.5">
      <c r="A5" s="38" t="s">
        <v>605</v>
      </c>
      <c r="B5" s="81" t="s">
        <v>40</v>
      </c>
      <c r="C5" s="142" t="s">
        <v>4</v>
      </c>
    </row>
    <row r="6" spans="1:3" ht="15.75">
      <c r="A6" s="71" t="s">
        <v>350</v>
      </c>
      <c r="B6" s="84" t="s">
        <v>119</v>
      </c>
      <c r="C6" s="143"/>
    </row>
    <row r="7" spans="1:3" ht="15.75">
      <c r="A7" s="71" t="s">
        <v>351</v>
      </c>
      <c r="B7" s="84" t="s">
        <v>119</v>
      </c>
      <c r="C7" s="143"/>
    </row>
    <row r="8" spans="1:3" ht="15.75">
      <c r="A8" s="71" t="s">
        <v>352</v>
      </c>
      <c r="B8" s="84" t="s">
        <v>119</v>
      </c>
      <c r="C8" s="143"/>
    </row>
    <row r="9" spans="1:3" ht="15.75">
      <c r="A9" s="71" t="s">
        <v>353</v>
      </c>
      <c r="B9" s="84" t="s">
        <v>119</v>
      </c>
      <c r="C9" s="143"/>
    </row>
    <row r="10" spans="1:3" ht="15.75">
      <c r="A10" s="57" t="s">
        <v>354</v>
      </c>
      <c r="B10" s="84" t="s">
        <v>119</v>
      </c>
      <c r="C10" s="143"/>
    </row>
    <row r="11" spans="1:3" ht="15.75">
      <c r="A11" s="57" t="s">
        <v>355</v>
      </c>
      <c r="B11" s="84" t="s">
        <v>119</v>
      </c>
      <c r="C11" s="143">
        <v>1000000</v>
      </c>
    </row>
    <row r="12" spans="1:3" ht="15.75">
      <c r="A12" s="61" t="s">
        <v>11</v>
      </c>
      <c r="B12" s="75" t="s">
        <v>119</v>
      </c>
      <c r="C12" s="144">
        <f>SUM(C6:C11)</f>
        <v>1000000</v>
      </c>
    </row>
    <row r="13" spans="1:3" ht="15.75">
      <c r="A13" s="71" t="s">
        <v>356</v>
      </c>
      <c r="B13" s="84" t="s">
        <v>120</v>
      </c>
      <c r="C13" s="143"/>
    </row>
    <row r="14" spans="1:3" ht="15.75">
      <c r="A14" s="127" t="s">
        <v>10</v>
      </c>
      <c r="B14" s="75" t="s">
        <v>120</v>
      </c>
      <c r="C14" s="144">
        <f>C13</f>
        <v>0</v>
      </c>
    </row>
    <row r="15" spans="1:3" ht="15.75">
      <c r="A15" s="71" t="s">
        <v>357</v>
      </c>
      <c r="B15" s="84" t="s">
        <v>121</v>
      </c>
      <c r="C15" s="143"/>
    </row>
    <row r="16" spans="1:3" ht="15.75">
      <c r="A16" s="71" t="s">
        <v>358</v>
      </c>
      <c r="B16" s="84" t="s">
        <v>121</v>
      </c>
      <c r="C16" s="143"/>
    </row>
    <row r="17" spans="1:3" ht="15.75">
      <c r="A17" s="57" t="s">
        <v>359</v>
      </c>
      <c r="B17" s="84" t="s">
        <v>121</v>
      </c>
      <c r="C17" s="143">
        <v>1800000</v>
      </c>
    </row>
    <row r="18" spans="1:3" ht="15.75">
      <c r="A18" s="57" t="s">
        <v>360</v>
      </c>
      <c r="B18" s="84" t="s">
        <v>121</v>
      </c>
      <c r="C18" s="143"/>
    </row>
    <row r="19" spans="1:3" ht="15.75">
      <c r="A19" s="57" t="s">
        <v>361</v>
      </c>
      <c r="B19" s="84" t="s">
        <v>121</v>
      </c>
      <c r="C19" s="143">
        <v>1000000</v>
      </c>
    </row>
    <row r="20" spans="1:3" ht="31.5">
      <c r="A20" s="103" t="s">
        <v>362</v>
      </c>
      <c r="B20" s="84" t="s">
        <v>121</v>
      </c>
      <c r="C20" s="143"/>
    </row>
    <row r="21" spans="1:3" ht="15.75">
      <c r="A21" s="72" t="s">
        <v>9</v>
      </c>
      <c r="B21" s="75" t="s">
        <v>121</v>
      </c>
      <c r="C21" s="144">
        <f>SUM(C15:C20)</f>
        <v>2800000</v>
      </c>
    </row>
    <row r="22" spans="1:3" ht="15.75">
      <c r="A22" s="71" t="s">
        <v>363</v>
      </c>
      <c r="B22" s="84" t="s">
        <v>122</v>
      </c>
      <c r="C22" s="143"/>
    </row>
    <row r="23" spans="1:3" ht="15.75">
      <c r="A23" s="71" t="s">
        <v>364</v>
      </c>
      <c r="B23" s="84" t="s">
        <v>122</v>
      </c>
      <c r="C23" s="143">
        <v>2750000</v>
      </c>
    </row>
    <row r="24" spans="1:3" ht="15.75">
      <c r="A24" s="72" t="s">
        <v>8</v>
      </c>
      <c r="B24" s="88" t="s">
        <v>122</v>
      </c>
      <c r="C24" s="144">
        <f>C22+C23</f>
        <v>2750000</v>
      </c>
    </row>
    <row r="25" spans="1:3" ht="15.75">
      <c r="A25" s="71" t="s">
        <v>365</v>
      </c>
      <c r="B25" s="84" t="s">
        <v>123</v>
      </c>
      <c r="C25" s="143">
        <v>7300000</v>
      </c>
    </row>
    <row r="26" spans="1:3" ht="15.75">
      <c r="A26" s="71" t="s">
        <v>366</v>
      </c>
      <c r="B26" s="84" t="s">
        <v>123</v>
      </c>
      <c r="C26" s="143"/>
    </row>
    <row r="27" spans="1:3" ht="15.75">
      <c r="A27" s="57" t="s">
        <v>367</v>
      </c>
      <c r="B27" s="84" t="s">
        <v>123</v>
      </c>
      <c r="C27" s="143">
        <v>2500000</v>
      </c>
    </row>
    <row r="28" spans="1:3" ht="15.75">
      <c r="A28" s="57" t="s">
        <v>368</v>
      </c>
      <c r="B28" s="84" t="s">
        <v>123</v>
      </c>
      <c r="C28" s="143">
        <v>1500000</v>
      </c>
    </row>
    <row r="29" spans="1:3" ht="15.75">
      <c r="A29" s="57" t="s">
        <v>369</v>
      </c>
      <c r="B29" s="84" t="s">
        <v>123</v>
      </c>
      <c r="C29" s="143">
        <v>2400000</v>
      </c>
    </row>
    <row r="30" spans="1:3" ht="15.75">
      <c r="A30" s="57" t="s">
        <v>370</v>
      </c>
      <c r="B30" s="84" t="s">
        <v>123</v>
      </c>
      <c r="C30" s="143"/>
    </row>
    <row r="31" spans="1:3" ht="15.75">
      <c r="A31" s="57" t="s">
        <v>371</v>
      </c>
      <c r="B31" s="84" t="s">
        <v>123</v>
      </c>
      <c r="C31" s="143"/>
    </row>
    <row r="32" spans="1:3" ht="15.75">
      <c r="A32" s="57" t="s">
        <v>372</v>
      </c>
      <c r="B32" s="84" t="s">
        <v>123</v>
      </c>
      <c r="C32" s="143"/>
    </row>
    <row r="33" spans="1:3" ht="15.75">
      <c r="A33" s="57" t="s">
        <v>373</v>
      </c>
      <c r="B33" s="84" t="s">
        <v>123</v>
      </c>
      <c r="C33" s="143">
        <v>350000</v>
      </c>
    </row>
    <row r="34" spans="1:3" ht="15.75">
      <c r="A34" s="57" t="s">
        <v>374</v>
      </c>
      <c r="B34" s="84" t="s">
        <v>123</v>
      </c>
      <c r="C34" s="143"/>
    </row>
    <row r="35" spans="1:3" ht="15.75">
      <c r="A35" s="57" t="s">
        <v>375</v>
      </c>
      <c r="B35" s="84" t="s">
        <v>123</v>
      </c>
      <c r="C35" s="143">
        <v>9833000</v>
      </c>
    </row>
    <row r="36" spans="1:3" ht="31.5">
      <c r="A36" s="57" t="s">
        <v>376</v>
      </c>
      <c r="B36" s="84" t="s">
        <v>123</v>
      </c>
      <c r="C36" s="143">
        <v>4080000</v>
      </c>
    </row>
    <row r="37" spans="1:3" ht="15.75">
      <c r="A37" s="72" t="s">
        <v>377</v>
      </c>
      <c r="B37" s="75" t="s">
        <v>123</v>
      </c>
      <c r="C37" s="144">
        <f>SUM(C25:C36)</f>
        <v>27963000</v>
      </c>
    </row>
    <row r="38" spans="1:3" ht="15.75">
      <c r="A38" s="145" t="s">
        <v>378</v>
      </c>
      <c r="B38" s="146" t="s">
        <v>124</v>
      </c>
      <c r="C38" s="89">
        <f>C12+C21+C24+C37</f>
        <v>34513000</v>
      </c>
    </row>
  </sheetData>
  <sheetProtection/>
  <mergeCells count="2">
    <mergeCell ref="A2:C2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2" r:id="rId1"/>
  <headerFooter>
    <oddHeader>&amp;R&amp;"-,Félkövér"5.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2"/>
  <sheetViews>
    <sheetView view="pageBreakPreview" zoomScale="60" zoomScalePageLayoutView="0" workbookViewId="0" topLeftCell="A1">
      <selection activeCell="C13" sqref="C13"/>
    </sheetView>
  </sheetViews>
  <sheetFormatPr defaultColWidth="9.140625" defaultRowHeight="15"/>
  <cols>
    <col min="1" max="1" width="60.8515625" style="11" bestFit="1" customWidth="1"/>
    <col min="2" max="2" width="9.140625" style="11" customWidth="1"/>
    <col min="3" max="3" width="18.140625" style="11" customWidth="1"/>
    <col min="4" max="4" width="21.57421875" style="11" customWidth="1"/>
    <col min="5" max="5" width="21.8515625" style="11" customWidth="1"/>
    <col min="6" max="7" width="19.57421875" style="11" customWidth="1"/>
    <col min="8" max="8" width="16.421875" style="11" customWidth="1"/>
    <col min="9" max="9" width="16.28125" style="11" customWidth="1"/>
    <col min="10" max="10" width="30.140625" style="11" customWidth="1"/>
    <col min="11" max="16384" width="9.140625" style="11" customWidth="1"/>
  </cols>
  <sheetData>
    <row r="1" spans="1:10" ht="30" customHeight="1">
      <c r="A1" s="336" t="s">
        <v>685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ht="46.5" customHeight="1">
      <c r="A2" s="334" t="s">
        <v>720</v>
      </c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6.5" customHeight="1">
      <c r="A3" s="10"/>
      <c r="B3" s="9"/>
      <c r="C3" s="9"/>
      <c r="D3" s="9"/>
      <c r="E3" s="9"/>
      <c r="F3" s="9"/>
      <c r="G3" s="9"/>
      <c r="H3" s="9"/>
      <c r="I3" s="9"/>
      <c r="J3" s="9"/>
    </row>
    <row r="4" ht="15.75">
      <c r="A4" s="15" t="s">
        <v>616</v>
      </c>
    </row>
    <row r="5" spans="1:10" ht="61.5" customHeight="1">
      <c r="A5" s="5" t="s">
        <v>39</v>
      </c>
      <c r="B5" s="1" t="s">
        <v>40</v>
      </c>
      <c r="C5" s="14" t="s">
        <v>606</v>
      </c>
      <c r="D5" s="14" t="s">
        <v>609</v>
      </c>
      <c r="E5" s="14" t="s">
        <v>610</v>
      </c>
      <c r="F5" s="14" t="s">
        <v>611</v>
      </c>
      <c r="G5" s="14" t="s">
        <v>613</v>
      </c>
      <c r="H5" s="14" t="s">
        <v>607</v>
      </c>
      <c r="I5" s="14" t="s">
        <v>608</v>
      </c>
      <c r="J5" s="14" t="s">
        <v>612</v>
      </c>
    </row>
    <row r="6" spans="1:10" ht="31.5">
      <c r="A6" s="8"/>
      <c r="B6" s="8"/>
      <c r="C6" s="8"/>
      <c r="D6" s="8"/>
      <c r="E6" s="8"/>
      <c r="F6" s="14" t="s">
        <v>614</v>
      </c>
      <c r="G6" s="8"/>
      <c r="H6" s="8"/>
      <c r="I6" s="8"/>
      <c r="J6" s="8"/>
    </row>
    <row r="7" spans="1:10" ht="15.75">
      <c r="A7" s="6" t="s">
        <v>142</v>
      </c>
      <c r="B7" s="3" t="s">
        <v>143</v>
      </c>
      <c r="C7" s="8"/>
      <c r="D7" s="8"/>
      <c r="E7" s="8"/>
      <c r="F7" s="8"/>
      <c r="G7" s="8"/>
      <c r="H7" s="8"/>
      <c r="I7" s="8"/>
      <c r="J7" s="8"/>
    </row>
    <row r="8" spans="1:10" ht="15.75">
      <c r="A8" s="6" t="s">
        <v>682</v>
      </c>
      <c r="B8" s="3" t="s">
        <v>144</v>
      </c>
      <c r="C8" s="8"/>
      <c r="D8" s="8"/>
      <c r="E8" s="8"/>
      <c r="F8" s="8"/>
      <c r="G8" s="8"/>
      <c r="H8" s="8"/>
      <c r="I8" s="8"/>
      <c r="J8" s="8"/>
    </row>
    <row r="9" spans="1:10" ht="15.75">
      <c r="A9" s="2" t="s">
        <v>145</v>
      </c>
      <c r="B9" s="3" t="s">
        <v>146</v>
      </c>
      <c r="C9" s="8"/>
      <c r="D9" s="8"/>
      <c r="E9" s="8"/>
      <c r="F9" s="8"/>
      <c r="G9" s="8"/>
      <c r="H9" s="8"/>
      <c r="I9" s="8"/>
      <c r="J9" s="8"/>
    </row>
    <row r="10" spans="1:10" ht="15.75">
      <c r="A10" s="6" t="s">
        <v>147</v>
      </c>
      <c r="B10" s="3" t="s">
        <v>148</v>
      </c>
      <c r="C10" s="8"/>
      <c r="D10" s="8"/>
      <c r="E10" s="8"/>
      <c r="F10" s="8"/>
      <c r="G10" s="8"/>
      <c r="H10" s="8"/>
      <c r="I10" s="8"/>
      <c r="J10" s="8"/>
    </row>
    <row r="11" spans="1:10" ht="15.75">
      <c r="A11" s="6" t="s">
        <v>149</v>
      </c>
      <c r="B11" s="3" t="s">
        <v>150</v>
      </c>
      <c r="C11" s="8"/>
      <c r="D11" s="8"/>
      <c r="E11" s="8"/>
      <c r="F11" s="8"/>
      <c r="G11" s="8"/>
      <c r="H11" s="8"/>
      <c r="I11" s="8"/>
      <c r="J11" s="8"/>
    </row>
    <row r="12" spans="1:10" ht="15.75">
      <c r="A12" s="2" t="s">
        <v>151</v>
      </c>
      <c r="B12" s="3" t="s">
        <v>152</v>
      </c>
      <c r="C12" s="8"/>
      <c r="D12" s="8"/>
      <c r="E12" s="8"/>
      <c r="F12" s="8"/>
      <c r="G12" s="8"/>
      <c r="H12" s="8"/>
      <c r="I12" s="8"/>
      <c r="J12" s="8"/>
    </row>
    <row r="13" spans="1:10" ht="15.75">
      <c r="A13" s="2" t="s">
        <v>153</v>
      </c>
      <c r="B13" s="3" t="s">
        <v>154</v>
      </c>
      <c r="C13" s="8"/>
      <c r="D13" s="8"/>
      <c r="E13" s="8"/>
      <c r="F13" s="8"/>
      <c r="G13" s="8"/>
      <c r="H13" s="8"/>
      <c r="I13" s="8"/>
      <c r="J13" s="8"/>
    </row>
    <row r="14" spans="1:10" s="25" customFormat="1" ht="15.75">
      <c r="A14" s="7" t="s">
        <v>386</v>
      </c>
      <c r="B14" s="4" t="s">
        <v>155</v>
      </c>
      <c r="C14" s="12"/>
      <c r="D14" s="12"/>
      <c r="E14" s="12"/>
      <c r="F14" s="12"/>
      <c r="G14" s="12"/>
      <c r="H14" s="12"/>
      <c r="I14" s="12"/>
      <c r="J14" s="12">
        <f>SUM(J7:J13)</f>
        <v>0</v>
      </c>
    </row>
    <row r="15" spans="1:10" ht="15.75">
      <c r="A15" s="7"/>
      <c r="B15" s="4"/>
      <c r="C15" s="8"/>
      <c r="D15" s="8"/>
      <c r="E15" s="8"/>
      <c r="F15" s="8"/>
      <c r="G15" s="8"/>
      <c r="H15" s="8"/>
      <c r="I15" s="8"/>
      <c r="J15" s="8"/>
    </row>
    <row r="16" spans="1:10" ht="15.75">
      <c r="A16" s="6" t="s">
        <v>156</v>
      </c>
      <c r="B16" s="3" t="s">
        <v>157</v>
      </c>
      <c r="C16" s="8"/>
      <c r="D16" s="8"/>
      <c r="E16" s="8"/>
      <c r="F16" s="8"/>
      <c r="G16" s="8"/>
      <c r="H16" s="8"/>
      <c r="I16" s="8"/>
      <c r="J16" s="8"/>
    </row>
    <row r="17" spans="1:10" ht="15.75">
      <c r="A17" s="6" t="s">
        <v>158</v>
      </c>
      <c r="B17" s="3" t="s">
        <v>159</v>
      </c>
      <c r="C17" s="8"/>
      <c r="D17" s="8"/>
      <c r="E17" s="8"/>
      <c r="F17" s="8"/>
      <c r="G17" s="8"/>
      <c r="H17" s="8"/>
      <c r="I17" s="8"/>
      <c r="J17" s="8"/>
    </row>
    <row r="18" spans="1:10" ht="15.75">
      <c r="A18" s="6" t="s">
        <v>160</v>
      </c>
      <c r="B18" s="3" t="s">
        <v>161</v>
      </c>
      <c r="C18" s="8"/>
      <c r="D18" s="8"/>
      <c r="E18" s="8"/>
      <c r="F18" s="8"/>
      <c r="G18" s="8"/>
      <c r="H18" s="8"/>
      <c r="I18" s="8"/>
      <c r="J18" s="8"/>
    </row>
    <row r="19" spans="1:10" ht="15.75">
      <c r="A19" s="6" t="s">
        <v>162</v>
      </c>
      <c r="B19" s="3" t="s">
        <v>163</v>
      </c>
      <c r="C19" s="8"/>
      <c r="D19" s="8"/>
      <c r="E19" s="8"/>
      <c r="F19" s="8"/>
      <c r="G19" s="8"/>
      <c r="H19" s="8"/>
      <c r="I19" s="8"/>
      <c r="J19" s="8"/>
    </row>
    <row r="20" spans="1:10" s="25" customFormat="1" ht="15.75">
      <c r="A20" s="7" t="s">
        <v>387</v>
      </c>
      <c r="B20" s="4" t="s">
        <v>164</v>
      </c>
      <c r="C20" s="12"/>
      <c r="D20" s="12"/>
      <c r="E20" s="12"/>
      <c r="F20" s="12"/>
      <c r="G20" s="12"/>
      <c r="H20" s="12"/>
      <c r="I20" s="12"/>
      <c r="J20" s="12">
        <f>SUM(J16:J19)</f>
        <v>0</v>
      </c>
    </row>
    <row r="22" ht="15.75">
      <c r="C22" s="91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&amp;R&amp;"-,Félkövér"6.b.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8"/>
  <sheetViews>
    <sheetView view="pageBreakPreview" zoomScale="60" zoomScalePageLayoutView="0" workbookViewId="0" topLeftCell="A1">
      <selection activeCell="D7" sqref="D7"/>
    </sheetView>
  </sheetViews>
  <sheetFormatPr defaultColWidth="9.140625" defaultRowHeight="15"/>
  <cols>
    <col min="1" max="1" width="78.421875" style="93" customWidth="1"/>
    <col min="2" max="2" width="14.57421875" style="93" customWidth="1"/>
    <col min="3" max="3" width="23.7109375" style="93" customWidth="1"/>
    <col min="4" max="4" width="21.57421875" style="93" customWidth="1"/>
    <col min="5" max="5" width="19.57421875" style="93" customWidth="1"/>
    <col min="6" max="16384" width="9.140625" style="93" customWidth="1"/>
  </cols>
  <sheetData>
    <row r="1" spans="1:5" ht="23.25" customHeight="1">
      <c r="A1" s="329" t="s">
        <v>697</v>
      </c>
      <c r="B1" s="330"/>
      <c r="C1" s="330"/>
      <c r="D1" s="330"/>
      <c r="E1" s="330"/>
    </row>
    <row r="2" spans="1:5" ht="25.5" customHeight="1">
      <c r="A2" s="337" t="s">
        <v>711</v>
      </c>
      <c r="B2" s="330"/>
      <c r="C2" s="330"/>
      <c r="D2" s="330"/>
      <c r="E2" s="330"/>
    </row>
    <row r="3" spans="1:5" ht="21.75" customHeight="1">
      <c r="A3" s="140"/>
      <c r="B3" s="147"/>
      <c r="C3" s="147"/>
      <c r="D3" s="147"/>
      <c r="E3" s="147"/>
    </row>
    <row r="4" ht="20.25" customHeight="1">
      <c r="A4" s="96" t="s">
        <v>616</v>
      </c>
    </row>
    <row r="5" spans="1:5" ht="15.75">
      <c r="A5" s="38" t="s">
        <v>605</v>
      </c>
      <c r="B5" s="81" t="s">
        <v>40</v>
      </c>
      <c r="C5" s="38" t="s">
        <v>642</v>
      </c>
      <c r="D5" s="38" t="s">
        <v>643</v>
      </c>
      <c r="E5" s="38" t="s">
        <v>2</v>
      </c>
    </row>
    <row r="6" spans="1:5" ht="26.25" customHeight="1">
      <c r="A6" s="73" t="s">
        <v>0</v>
      </c>
      <c r="B6" s="86" t="s">
        <v>198</v>
      </c>
      <c r="C6" s="143">
        <v>108759355</v>
      </c>
      <c r="D6" s="143">
        <v>173276200</v>
      </c>
      <c r="E6" s="143">
        <f>SUM(C6:D6)</f>
        <v>282035555</v>
      </c>
    </row>
    <row r="7" spans="1:5" ht="26.25" customHeight="1">
      <c r="A7" s="73" t="s">
        <v>1</v>
      </c>
      <c r="B7" s="86" t="s">
        <v>198</v>
      </c>
      <c r="C7" s="143"/>
      <c r="D7" s="143"/>
      <c r="E7" s="143"/>
    </row>
    <row r="8" spans="1:5" ht="22.5" customHeight="1">
      <c r="A8" s="38" t="s">
        <v>3</v>
      </c>
      <c r="B8" s="38"/>
      <c r="C8" s="144">
        <f>C6</f>
        <v>108759355</v>
      </c>
      <c r="D8" s="144">
        <f>D6</f>
        <v>173276200</v>
      </c>
      <c r="E8" s="144">
        <f>E6</f>
        <v>282035555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  <headerFooter>
    <oddHeader>&amp;R&amp;"-,Félkövér"7.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3"/>
  <sheetViews>
    <sheetView view="pageBreakPreview" zoomScaleSheetLayoutView="100" zoomScalePageLayoutView="0" workbookViewId="0" topLeftCell="A10">
      <selection activeCell="B25" sqref="B25"/>
    </sheetView>
  </sheetViews>
  <sheetFormatPr defaultColWidth="9.140625" defaultRowHeight="15"/>
  <cols>
    <col min="1" max="1" width="97.28125" style="26" customWidth="1"/>
    <col min="2" max="2" width="28.28125" style="26" customWidth="1"/>
    <col min="3" max="3" width="29.140625" style="26" customWidth="1"/>
    <col min="4" max="4" width="29.421875" style="26" customWidth="1"/>
    <col min="5" max="5" width="18.421875" style="26" customWidth="1"/>
    <col min="6" max="16384" width="9.140625" style="26" customWidth="1"/>
  </cols>
  <sheetData>
    <row r="1" spans="1:5" ht="25.5" customHeight="1">
      <c r="A1" s="341" t="s">
        <v>697</v>
      </c>
      <c r="B1" s="342"/>
      <c r="C1" s="342"/>
      <c r="D1" s="342"/>
      <c r="E1" s="342"/>
    </row>
    <row r="2" spans="1:5" ht="23.25" customHeight="1">
      <c r="A2" s="343" t="s">
        <v>547</v>
      </c>
      <c r="B2" s="344"/>
      <c r="C2" s="344"/>
      <c r="D2" s="344"/>
      <c r="E2" s="344"/>
    </row>
    <row r="3" ht="15.75">
      <c r="A3" s="148"/>
    </row>
    <row r="4" spans="1:5" ht="51" customHeight="1">
      <c r="A4" s="149" t="s">
        <v>546</v>
      </c>
      <c r="B4" s="150" t="s">
        <v>595</v>
      </c>
      <c r="C4" s="150" t="s">
        <v>648</v>
      </c>
      <c r="D4" s="150" t="s">
        <v>649</v>
      </c>
      <c r="E4" s="151" t="s">
        <v>618</v>
      </c>
    </row>
    <row r="5" spans="1:5" ht="15" customHeight="1">
      <c r="A5" s="152" t="s">
        <v>519</v>
      </c>
      <c r="B5" s="153"/>
      <c r="C5" s="153">
        <v>1</v>
      </c>
      <c r="D5" s="153"/>
      <c r="E5" s="154">
        <f>B5+C5+D5</f>
        <v>1</v>
      </c>
    </row>
    <row r="6" spans="1:5" ht="15" customHeight="1">
      <c r="A6" s="152" t="s">
        <v>520</v>
      </c>
      <c r="B6" s="153"/>
      <c r="C6" s="153">
        <v>3</v>
      </c>
      <c r="D6" s="153"/>
      <c r="E6" s="154">
        <f>B6+C6+D6</f>
        <v>3</v>
      </c>
    </row>
    <row r="7" spans="1:5" ht="15" customHeight="1">
      <c r="A7" s="152" t="s">
        <v>521</v>
      </c>
      <c r="B7" s="153"/>
      <c r="C7" s="153">
        <v>10</v>
      </c>
      <c r="D7" s="153"/>
      <c r="E7" s="154">
        <f>B7+C7+D7</f>
        <v>10</v>
      </c>
    </row>
    <row r="8" spans="1:5" ht="15" customHeight="1">
      <c r="A8" s="152" t="s">
        <v>522</v>
      </c>
      <c r="B8" s="153"/>
      <c r="C8" s="153">
        <v>1</v>
      </c>
      <c r="D8" s="153"/>
      <c r="E8" s="154">
        <f>B8+C8+D8</f>
        <v>1</v>
      </c>
    </row>
    <row r="9" spans="1:5" ht="15" customHeight="1">
      <c r="A9" s="149" t="s">
        <v>541</v>
      </c>
      <c r="B9" s="153"/>
      <c r="C9" s="310">
        <v>15</v>
      </c>
      <c r="D9" s="153"/>
      <c r="E9" s="309">
        <f>B9+C9+D9</f>
        <v>15</v>
      </c>
    </row>
    <row r="10" spans="1:5" ht="15" customHeight="1">
      <c r="A10" s="152" t="s">
        <v>523</v>
      </c>
      <c r="B10" s="153"/>
      <c r="C10" s="153"/>
      <c r="D10" s="153"/>
      <c r="E10" s="154"/>
    </row>
    <row r="11" spans="1:5" ht="15" customHeight="1">
      <c r="A11" s="152" t="s">
        <v>524</v>
      </c>
      <c r="B11" s="153"/>
      <c r="C11" s="153"/>
      <c r="D11" s="153"/>
      <c r="E11" s="154"/>
    </row>
    <row r="12" spans="1:5" ht="15" customHeight="1">
      <c r="A12" s="152" t="s">
        <v>525</v>
      </c>
      <c r="B12" s="153"/>
      <c r="C12" s="153"/>
      <c r="D12" s="153"/>
      <c r="E12" s="154"/>
    </row>
    <row r="13" spans="1:5" ht="15" customHeight="1">
      <c r="A13" s="152" t="s">
        <v>526</v>
      </c>
      <c r="B13" s="153">
        <v>3</v>
      </c>
      <c r="C13" s="153"/>
      <c r="D13" s="153">
        <v>5</v>
      </c>
      <c r="E13" s="154">
        <f>B13+C13+D13</f>
        <v>8</v>
      </c>
    </row>
    <row r="14" spans="1:5" ht="15" customHeight="1">
      <c r="A14" s="152" t="s">
        <v>527</v>
      </c>
      <c r="B14" s="153">
        <v>2</v>
      </c>
      <c r="C14" s="153"/>
      <c r="D14" s="153">
        <v>7</v>
      </c>
      <c r="E14" s="154">
        <f>B14+C14+D14</f>
        <v>9</v>
      </c>
    </row>
    <row r="15" spans="1:5" ht="15" customHeight="1">
      <c r="A15" s="152" t="s">
        <v>528</v>
      </c>
      <c r="B15" s="153">
        <v>3</v>
      </c>
      <c r="C15" s="153"/>
      <c r="D15" s="153">
        <v>20</v>
      </c>
      <c r="E15" s="154">
        <f>B15+C15+D15</f>
        <v>23</v>
      </c>
    </row>
    <row r="16" spans="1:5" ht="15" customHeight="1">
      <c r="A16" s="152" t="s">
        <v>529</v>
      </c>
      <c r="B16" s="153"/>
      <c r="C16" s="153"/>
      <c r="D16" s="153"/>
      <c r="E16" s="154"/>
    </row>
    <row r="17" spans="1:5" ht="15" customHeight="1">
      <c r="A17" s="149" t="s">
        <v>542</v>
      </c>
      <c r="B17" s="310">
        <f>SUM(B13:B16)</f>
        <v>8</v>
      </c>
      <c r="C17" s="153"/>
      <c r="D17" s="310">
        <v>32</v>
      </c>
      <c r="E17" s="309">
        <f>SUM(B17:D17)</f>
        <v>40</v>
      </c>
    </row>
    <row r="18" spans="1:5" ht="33" customHeight="1">
      <c r="A18" s="152" t="s">
        <v>530</v>
      </c>
      <c r="B18" s="153">
        <v>20</v>
      </c>
      <c r="C18" s="153"/>
      <c r="D18" s="153">
        <v>4</v>
      </c>
      <c r="E18" s="154">
        <f>B18+C18+D18</f>
        <v>24</v>
      </c>
    </row>
    <row r="19" spans="1:5" ht="15" customHeight="1">
      <c r="A19" s="152" t="s">
        <v>531</v>
      </c>
      <c r="B19" s="153"/>
      <c r="C19" s="153"/>
      <c r="D19" s="153"/>
      <c r="E19" s="154"/>
    </row>
    <row r="20" spans="1:5" ht="15" customHeight="1">
      <c r="A20" s="152" t="s">
        <v>532</v>
      </c>
      <c r="B20" s="153">
        <v>10</v>
      </c>
      <c r="C20" s="153"/>
      <c r="D20" s="153"/>
      <c r="E20" s="154">
        <f>B20+C20+D20</f>
        <v>10</v>
      </c>
    </row>
    <row r="21" spans="1:5" ht="15" customHeight="1">
      <c r="A21" s="149" t="s">
        <v>543</v>
      </c>
      <c r="B21" s="310">
        <f>SUM(B18:B20)</f>
        <v>30</v>
      </c>
      <c r="C21" s="153"/>
      <c r="D21" s="310">
        <f>SUM(D18:D20)</f>
        <v>4</v>
      </c>
      <c r="E21" s="154">
        <f>SUM(B21:D21)</f>
        <v>34</v>
      </c>
    </row>
    <row r="22" spans="1:5" s="308" customFormat="1" ht="15" customHeight="1">
      <c r="A22" s="305" t="s">
        <v>533</v>
      </c>
      <c r="B22" s="153">
        <v>1</v>
      </c>
      <c r="C22" s="307"/>
      <c r="D22" s="307"/>
      <c r="E22" s="154">
        <f>B22+C22+D22</f>
        <v>1</v>
      </c>
    </row>
    <row r="23" spans="1:5" s="308" customFormat="1" ht="15" customHeight="1">
      <c r="A23" s="305" t="s">
        <v>534</v>
      </c>
      <c r="B23" s="153">
        <v>7</v>
      </c>
      <c r="C23" s="307"/>
      <c r="D23" s="307"/>
      <c r="E23" s="154">
        <f>SUM(B23:D23)</f>
        <v>7</v>
      </c>
    </row>
    <row r="24" spans="1:5" s="308" customFormat="1" ht="35.25" customHeight="1">
      <c r="A24" s="305" t="s">
        <v>535</v>
      </c>
      <c r="B24" s="153">
        <v>1</v>
      </c>
      <c r="C24" s="307"/>
      <c r="D24" s="307"/>
      <c r="E24" s="154">
        <f>SUM(B24:D24)</f>
        <v>1</v>
      </c>
    </row>
    <row r="25" spans="1:5" s="308" customFormat="1" ht="20.25" customHeight="1">
      <c r="A25" s="306" t="s">
        <v>544</v>
      </c>
      <c r="B25" s="310">
        <f>SUM(B22:B24)</f>
        <v>9</v>
      </c>
      <c r="C25" s="307"/>
      <c r="D25" s="307"/>
      <c r="E25" s="309">
        <f>SUM(B25:D25)</f>
        <v>9</v>
      </c>
    </row>
    <row r="26" spans="1:5" s="308" customFormat="1" ht="37.5" customHeight="1">
      <c r="A26" s="306" t="s">
        <v>545</v>
      </c>
      <c r="B26" s="199">
        <f>B17+B21+B25</f>
        <v>47</v>
      </c>
      <c r="C26" s="199">
        <f>SUM(C9+C17+C21+C25)</f>
        <v>15</v>
      </c>
      <c r="D26" s="199">
        <f>SUM(D17+D21)</f>
        <v>36</v>
      </c>
      <c r="E26" s="309">
        <f>SUM(B26:D26)</f>
        <v>98</v>
      </c>
    </row>
    <row r="27" spans="1:5" s="308" customFormat="1" ht="29.25" customHeight="1">
      <c r="A27" s="305" t="s">
        <v>536</v>
      </c>
      <c r="B27" s="153"/>
      <c r="C27" s="307"/>
      <c r="D27" s="307"/>
      <c r="E27" s="154"/>
    </row>
    <row r="28" spans="1:5" s="308" customFormat="1" ht="28.5" customHeight="1">
      <c r="A28" s="305" t="s">
        <v>537</v>
      </c>
      <c r="B28" s="153"/>
      <c r="C28" s="307"/>
      <c r="D28" s="307"/>
      <c r="E28" s="154"/>
    </row>
    <row r="29" spans="1:5" s="308" customFormat="1" ht="27" customHeight="1">
      <c r="A29" s="305" t="s">
        <v>538</v>
      </c>
      <c r="B29" s="153"/>
      <c r="C29" s="307"/>
      <c r="D29" s="307"/>
      <c r="E29" s="154"/>
    </row>
    <row r="30" spans="1:5" s="308" customFormat="1" ht="15" customHeight="1">
      <c r="A30" s="305" t="s">
        <v>539</v>
      </c>
      <c r="B30" s="153"/>
      <c r="C30" s="307"/>
      <c r="D30" s="307"/>
      <c r="E30" s="154"/>
    </row>
    <row r="31" spans="1:5" ht="27.75" customHeight="1">
      <c r="A31" s="149" t="s">
        <v>540</v>
      </c>
      <c r="B31" s="310">
        <f>SUM(B26:B30)</f>
        <v>47</v>
      </c>
      <c r="C31" s="310">
        <f>SUM(C26:C30)</f>
        <v>15</v>
      </c>
      <c r="D31" s="310">
        <f>SUM(D26:D29)</f>
        <v>36</v>
      </c>
      <c r="E31" s="309">
        <f>B31+C31+D31</f>
        <v>98</v>
      </c>
    </row>
    <row r="32" spans="1:4" ht="15.75">
      <c r="A32" s="338"/>
      <c r="B32" s="339"/>
      <c r="C32" s="339"/>
      <c r="D32" s="339"/>
    </row>
    <row r="33" spans="1:4" ht="15.75">
      <c r="A33" s="340"/>
      <c r="B33" s="339"/>
      <c r="C33" s="339"/>
      <c r="D33" s="339"/>
    </row>
  </sheetData>
  <sheetProtection/>
  <mergeCells count="4">
    <mergeCell ref="A32:D32"/>
    <mergeCell ref="A33:D33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4" r:id="rId1"/>
  <headerFooter>
    <oddHeader>&amp;R&amp;"-,Félkövér"8.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2017-02-13T15:31:34Z</cp:lastPrinted>
  <dcterms:created xsi:type="dcterms:W3CDTF">2014-01-03T21:48:14Z</dcterms:created>
  <dcterms:modified xsi:type="dcterms:W3CDTF">2017-02-14T12:37:05Z</dcterms:modified>
  <cp:category/>
  <cp:version/>
  <cp:contentType/>
  <cp:contentStatus/>
</cp:coreProperties>
</file>